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汇总表" sheetId="4" r:id="rId1"/>
    <sheet name="四楼" sheetId="1" r:id="rId2"/>
    <sheet name="五楼" sheetId="2" r:id="rId3"/>
    <sheet name="六楼" sheetId="3" r:id="rId4"/>
  </sheets>
  <definedNames>
    <definedName name="_xlnm._FilterDatabase" localSheetId="3" hidden="1">六楼!$A$2:$K$70</definedName>
    <definedName name="_xlnm.Print_Area" localSheetId="1">四楼!$C$1:$K$55</definedName>
    <definedName name="_xlnm._FilterDatabase" localSheetId="1" hidden="1">四楼!$A$2:$M$56</definedName>
    <definedName name="_xlnm._FilterDatabase" localSheetId="2" hidden="1">五楼!$A$2:$K$46</definedName>
  </definedNames>
  <calcPr calcId="144525" concurrentCalc="0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1" name="ID_E49873D00BEB421A815F0D252E9D2D32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169035" y="1522095"/>
          <a:ext cx="1924050" cy="911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5" name="ID_F62A932C61024430BCBF32D5F33B4BA1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1525270" y="2804160"/>
          <a:ext cx="905510" cy="13493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6" name="ID_836A6CEF39FA451493A372CBE669AE9C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1544320" y="4460240"/>
          <a:ext cx="815340" cy="12160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" name="ID_D4D4D82B90784736A7B918F441B261A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378585" y="6153150"/>
          <a:ext cx="1417320" cy="910590"/>
        </a:xfrm>
        <a:prstGeom prst="rect">
          <a:avLst/>
        </a:prstGeom>
      </xdr:spPr>
    </xdr:pic>
  </etc:cellImage>
  <etc:cellImage>
    <xdr:pic>
      <xdr:nvPicPr>
        <xdr:cNvPr id="6" name="ID_AD3407C08443438E9892377547AD671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25245" y="7583805"/>
          <a:ext cx="1361440" cy="989965"/>
        </a:xfrm>
        <a:prstGeom prst="rect">
          <a:avLst/>
        </a:prstGeom>
      </xdr:spPr>
    </xdr:pic>
  </etc:cellImage>
  <etc:cellImage>
    <xdr:pic>
      <xdr:nvPicPr>
        <xdr:cNvPr id="32" name="ID_06AB40CB77CF4913AED77967D25DFF7D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201420" y="9526270"/>
          <a:ext cx="1924050" cy="9118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D43E6F871D96495993B10FCED894F292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527175" y="10848975"/>
          <a:ext cx="897255" cy="1346200"/>
        </a:xfrm>
        <a:prstGeom prst="rect">
          <a:avLst/>
        </a:prstGeom>
      </xdr:spPr>
    </xdr:pic>
  </etc:cellImage>
  <etc:cellImage>
    <xdr:pic>
      <xdr:nvPicPr>
        <xdr:cNvPr id="42" name="ID_C80F2C66270C4CA39AC9561F64D17C4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506220" y="31723965"/>
          <a:ext cx="1361440" cy="989965"/>
        </a:xfrm>
        <a:prstGeom prst="rect">
          <a:avLst/>
        </a:prstGeom>
      </xdr:spPr>
    </xdr:pic>
  </etc:cellImage>
  <etc:cellImage>
    <xdr:pic>
      <xdr:nvPicPr>
        <xdr:cNvPr id="43" name="ID_F7DEB980D4C74738B99B759AFD61F5A9"/>
        <xdr:cNvPicPr>
          <a:picLocks noChangeAspect="1"/>
        </xdr:cNvPicPr>
      </xdr:nvPicPr>
      <xdr:blipFill>
        <a:blip r:embed="rId7" cstate="print"/>
        <a:stretch>
          <a:fillRect/>
        </a:stretch>
      </xdr:blipFill>
      <xdr:spPr>
        <a:xfrm>
          <a:off x="1382395" y="33230185"/>
          <a:ext cx="1547495" cy="105156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1" name="ID_1ADA605698354105B7EEDA95677231D6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506220" y="30204410"/>
          <a:ext cx="1417320" cy="910590"/>
        </a:xfrm>
        <a:prstGeom prst="rect">
          <a:avLst/>
        </a:prstGeom>
      </xdr:spPr>
    </xdr:pic>
  </etc:cellImage>
  <etc:cellImage>
    <xdr:pic>
      <xdr:nvPicPr>
        <xdr:cNvPr id="10" name="ID_88210A1C06A34E8B9668AD0DF4578F3C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1195705" y="35218370"/>
          <a:ext cx="1645285" cy="823595"/>
        </a:xfrm>
        <a:prstGeom prst="rect">
          <a:avLst/>
        </a:prstGeom>
      </xdr:spPr>
    </xdr:pic>
  </etc:cellImage>
  <etc:cellImage>
    <xdr:pic>
      <xdr:nvPicPr>
        <xdr:cNvPr id="11" name="ID_81338E76425B489399CC6B42793822BA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462405" y="36627435"/>
          <a:ext cx="807085" cy="1210945"/>
        </a:xfrm>
        <a:prstGeom prst="rect">
          <a:avLst/>
        </a:prstGeom>
      </xdr:spPr>
    </xdr:pic>
  </etc:cellImage>
  <etc:cellImage>
    <xdr:pic>
      <xdr:nvPicPr>
        <xdr:cNvPr id="2" name="ID_C8D696E38D9F4329B64A42F8202367C9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388745" y="22061170"/>
          <a:ext cx="1168400" cy="1168400"/>
        </a:xfrm>
        <a:prstGeom prst="rect">
          <a:avLst/>
        </a:prstGeom>
      </xdr:spPr>
    </xdr:pic>
  </etc:cellImage>
  <etc:cellImage>
    <xdr:pic>
      <xdr:nvPicPr>
        <xdr:cNvPr id="7" name="ID_589C055311994AE4AD3B73A7DF5BCCEC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241425" y="12641580"/>
          <a:ext cx="1417320" cy="910590"/>
        </a:xfrm>
        <a:prstGeom prst="rect">
          <a:avLst/>
        </a:prstGeom>
      </xdr:spPr>
    </xdr:pic>
  </etc:cellImage>
  <etc:cellImage>
    <xdr:pic>
      <xdr:nvPicPr>
        <xdr:cNvPr id="8" name="ID_E8603D854C3B47E2AE761E322F8F2AB5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02385" y="14149705"/>
          <a:ext cx="1361440" cy="989965"/>
        </a:xfrm>
        <a:prstGeom prst="rect">
          <a:avLst/>
        </a:prstGeom>
      </xdr:spPr>
    </xdr:pic>
  </etc:cellImage>
  <etc:cellImage>
    <xdr:pic>
      <xdr:nvPicPr>
        <xdr:cNvPr id="9" name="ID_20C93AD249B74F4BBF0CCD84AF3C50F6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180465" y="19126200"/>
          <a:ext cx="1661160" cy="1116965"/>
        </a:xfrm>
        <a:prstGeom prst="rect">
          <a:avLst/>
        </a:prstGeom>
      </xdr:spPr>
    </xdr:pic>
  </etc:cellImage>
  <etc:cellImage>
    <xdr:pic>
      <xdr:nvPicPr>
        <xdr:cNvPr id="12" name="ID_B99827A6F2CA4775985EBC7554B94DDE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157605" y="38577520"/>
          <a:ext cx="1660525" cy="1116330"/>
        </a:xfrm>
        <a:prstGeom prst="rect">
          <a:avLst/>
        </a:prstGeom>
      </xdr:spPr>
    </xdr:pic>
  </etc:cellImage>
  <etc:cellImage>
    <xdr:pic>
      <xdr:nvPicPr>
        <xdr:cNvPr id="13" name="ID_AF1F2D5D31544DE6B752CE7558DE5977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409065" y="40100885"/>
          <a:ext cx="1168400" cy="1168400"/>
        </a:xfrm>
        <a:prstGeom prst="rect">
          <a:avLst/>
        </a:prstGeom>
      </xdr:spPr>
    </xdr:pic>
  </etc:cellImage>
  <etc:cellImage>
    <xdr:pic>
      <xdr:nvPicPr>
        <xdr:cNvPr id="14" name="ID_248B739480264FFBB2096337D609D174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1332865" y="23541355"/>
          <a:ext cx="1051560" cy="1235075"/>
        </a:xfrm>
        <a:prstGeom prst="rect">
          <a:avLst/>
        </a:prstGeom>
      </xdr:spPr>
    </xdr:pic>
  </etc:cellImage>
  <etc:cellImage>
    <xdr:pic>
      <xdr:nvPicPr>
        <xdr:cNvPr id="15" name="ID_5C5AC9BBE7694B6DBB716FAD0FC39B94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1210945" y="57993280"/>
          <a:ext cx="1645285" cy="823595"/>
        </a:xfrm>
        <a:prstGeom prst="rect">
          <a:avLst/>
        </a:prstGeom>
      </xdr:spPr>
    </xdr:pic>
  </etc:cellImage>
  <etc:cellImage>
    <xdr:pic>
      <xdr:nvPicPr>
        <xdr:cNvPr id="16" name="ID_B428170821574463AEEE8836BD2803CC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607185" y="59310905"/>
          <a:ext cx="807085" cy="1210945"/>
        </a:xfrm>
        <a:prstGeom prst="rect">
          <a:avLst/>
        </a:prstGeom>
      </xdr:spPr>
    </xdr:pic>
  </etc:cellImage>
  <etc:cellImage>
    <xdr:pic>
      <xdr:nvPicPr>
        <xdr:cNvPr id="17" name="ID_0FCD3CD190A740A99DC976E2FA7226C1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348105" y="60963810"/>
          <a:ext cx="1417320" cy="910590"/>
        </a:xfrm>
        <a:prstGeom prst="rect">
          <a:avLst/>
        </a:prstGeom>
      </xdr:spPr>
    </xdr:pic>
  </etc:cellImage>
  <etc:cellImage>
    <xdr:pic>
      <xdr:nvPicPr>
        <xdr:cNvPr id="18" name="ID_5B927E84D76F4815A0C5BA54532F6736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02385" y="62525275"/>
          <a:ext cx="1361440" cy="989965"/>
        </a:xfrm>
        <a:prstGeom prst="rect">
          <a:avLst/>
        </a:prstGeom>
      </xdr:spPr>
    </xdr:pic>
  </etc:cellImage>
  <etc:cellImage>
    <xdr:pic>
      <xdr:nvPicPr>
        <xdr:cNvPr id="19" name="ID_C74A4869FF9444EBB1A148E4F6B19468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1157605" y="64475360"/>
          <a:ext cx="1645285" cy="823595"/>
        </a:xfrm>
        <a:prstGeom prst="rect">
          <a:avLst/>
        </a:prstGeom>
      </xdr:spPr>
    </xdr:pic>
  </etc:cellImage>
  <etc:cellImage>
    <xdr:pic>
      <xdr:nvPicPr>
        <xdr:cNvPr id="20" name="ID_87F519A811314E69B73B51ED3E6E1108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485265" y="65846325"/>
          <a:ext cx="807085" cy="1210945"/>
        </a:xfrm>
        <a:prstGeom prst="rect">
          <a:avLst/>
        </a:prstGeom>
      </xdr:spPr>
    </xdr:pic>
  </etc:cellImage>
  <etc:cellImage>
    <xdr:pic>
      <xdr:nvPicPr>
        <xdr:cNvPr id="21" name="ID_6BC26679C6B74714BF54BE17C847651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264285" y="67522090"/>
          <a:ext cx="1417320" cy="910590"/>
        </a:xfrm>
        <a:prstGeom prst="rect">
          <a:avLst/>
        </a:prstGeom>
      </xdr:spPr>
    </xdr:pic>
  </etc:cellImage>
  <etc:cellImage>
    <xdr:pic>
      <xdr:nvPicPr>
        <xdr:cNvPr id="22" name="ID_CCBC1AED292243B7AB9D6DDCC863411D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249045" y="68969255"/>
          <a:ext cx="1361440" cy="989965"/>
        </a:xfrm>
        <a:prstGeom prst="rect">
          <a:avLst/>
        </a:prstGeom>
      </xdr:spPr>
    </xdr:pic>
  </etc:cellImage>
  <etc:cellImage>
    <xdr:pic>
      <xdr:nvPicPr>
        <xdr:cNvPr id="23" name="ID_AC90702FE37340E988FBB050B3E9955E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188085" y="70866000"/>
          <a:ext cx="1660525" cy="1116330"/>
        </a:xfrm>
        <a:prstGeom prst="rect">
          <a:avLst/>
        </a:prstGeom>
      </xdr:spPr>
    </xdr:pic>
  </etc:cellImage>
  <etc:cellImage>
    <xdr:pic>
      <xdr:nvPicPr>
        <xdr:cNvPr id="24" name="ID_647EFCAF960941B7A6961E4691092E73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363345" y="72435085"/>
          <a:ext cx="1168400" cy="1168400"/>
        </a:xfrm>
        <a:prstGeom prst="rect">
          <a:avLst/>
        </a:prstGeom>
      </xdr:spPr>
    </xdr:pic>
  </etc:cellImage>
  <etc:cellImage>
    <xdr:pic>
      <xdr:nvPicPr>
        <xdr:cNvPr id="25" name="ID_D211426A078F4F2D982D0CA5A49A6977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1180465" y="75992355"/>
          <a:ext cx="1645285" cy="823595"/>
        </a:xfrm>
        <a:prstGeom prst="rect">
          <a:avLst/>
        </a:prstGeom>
      </xdr:spPr>
    </xdr:pic>
  </etc:cellImage>
  <etc:cellImage>
    <xdr:pic>
      <xdr:nvPicPr>
        <xdr:cNvPr id="26" name="ID_6248A8FD9246401EB3AB1920A5759515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416685" y="77378560"/>
          <a:ext cx="807085" cy="1210945"/>
        </a:xfrm>
        <a:prstGeom prst="rect">
          <a:avLst/>
        </a:prstGeom>
      </xdr:spPr>
    </xdr:pic>
  </etc:cellImage>
  <etc:cellImage>
    <xdr:pic>
      <xdr:nvPicPr>
        <xdr:cNvPr id="27" name="ID_F31CFE39C87642279BF0AAFCB6C1CFC2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119505" y="79321025"/>
          <a:ext cx="1660525" cy="1116330"/>
        </a:xfrm>
        <a:prstGeom prst="rect">
          <a:avLst/>
        </a:prstGeom>
      </xdr:spPr>
    </xdr:pic>
  </etc:cellImage>
  <etc:cellImage>
    <xdr:pic>
      <xdr:nvPicPr>
        <xdr:cNvPr id="28" name="ID_E1EC7B95648C4D7BB900DF15654D45B3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470025" y="80867250"/>
          <a:ext cx="1168400" cy="1168400"/>
        </a:xfrm>
        <a:prstGeom prst="rect">
          <a:avLst/>
        </a:prstGeom>
      </xdr:spPr>
    </xdr:pic>
  </etc:cellImage>
  <etc:cellImage>
    <xdr:pic>
      <xdr:nvPicPr>
        <xdr:cNvPr id="29" name="ID_E6B20CB043544999806D4884309CBAC5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1195705" y="54566820"/>
          <a:ext cx="1539240" cy="640080"/>
        </a:xfrm>
        <a:prstGeom prst="rect">
          <a:avLst/>
        </a:prstGeom>
      </xdr:spPr>
    </xdr:pic>
  </etc:cellImage>
  <etc:cellImage>
    <xdr:pic>
      <xdr:nvPicPr>
        <xdr:cNvPr id="30" name="ID_A651BA949ABE42C6A89D96AC4C77E7BE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279525" y="55928895"/>
          <a:ext cx="1361440" cy="989965"/>
        </a:xfrm>
        <a:prstGeom prst="rect">
          <a:avLst/>
        </a:prstGeom>
      </xdr:spPr>
    </xdr:pic>
  </etc:cellImage>
  <etc:cellImage>
    <xdr:pic>
      <xdr:nvPicPr>
        <xdr:cNvPr id="33" name="ID_CF649FEC12724AFE8EC9D2AFA52061F6"/>
        <xdr:cNvPicPr>
          <a:picLocks noChangeAspect="1"/>
        </xdr:cNvPicPr>
      </xdr:nvPicPr>
      <xdr:blipFill>
        <a:blip r:embed="rId14" cstate="print"/>
        <a:stretch>
          <a:fillRect/>
        </a:stretch>
      </xdr:blipFill>
      <xdr:spPr>
        <a:xfrm>
          <a:off x="1258570" y="15670530"/>
          <a:ext cx="1866900" cy="9321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" name="ID_6CAA45152EE146EEAEF39D90049DB485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525270" y="17152620"/>
          <a:ext cx="1168400" cy="1168400"/>
        </a:xfrm>
        <a:prstGeom prst="rect">
          <a:avLst/>
        </a:prstGeom>
      </xdr:spPr>
    </xdr:pic>
  </etc:cellImage>
  <etc:cellImage>
    <xdr:pic>
      <xdr:nvPicPr>
        <xdr:cNvPr id="37" name="ID_3583B900814842B4AC8BEA23B50E7FB7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258570" y="20658455"/>
          <a:ext cx="1661160" cy="1116965"/>
        </a:xfrm>
        <a:prstGeom prst="rect">
          <a:avLst/>
        </a:prstGeom>
      </xdr:spPr>
    </xdr:pic>
  </etc:cellImage>
  <etc:cellImage>
    <xdr:pic>
      <xdr:nvPicPr>
        <xdr:cNvPr id="38" name="ID_8756BFC196BA4AA8B6942D73E39B6B83"/>
        <xdr:cNvPicPr>
          <a:picLocks noChangeAspect="1"/>
        </xdr:cNvPicPr>
      </xdr:nvPicPr>
      <xdr:blipFill>
        <a:blip r:embed="rId15" cstate="print"/>
        <a:stretch>
          <a:fillRect/>
        </a:stretch>
      </xdr:blipFill>
      <xdr:spPr>
        <a:xfrm>
          <a:off x="1258570" y="25527000"/>
          <a:ext cx="1866900" cy="11112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9" name="ID_5EA95B4A405D465C89EE552C4F2D4F84"/>
        <xdr:cNvPicPr>
          <a:picLocks noChangeAspect="1"/>
        </xdr:cNvPicPr>
      </xdr:nvPicPr>
      <xdr:blipFill>
        <a:blip r:embed="rId16" cstate="print"/>
        <a:stretch>
          <a:fillRect/>
        </a:stretch>
      </xdr:blipFill>
      <xdr:spPr>
        <a:xfrm>
          <a:off x="1620520" y="27002740"/>
          <a:ext cx="800735" cy="119888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0" name="ID_278C588E6AC946CF83A265F933FCA8CA"/>
        <xdr:cNvPicPr>
          <a:picLocks noChangeAspect="1"/>
        </xdr:cNvPicPr>
      </xdr:nvPicPr>
      <xdr:blipFill>
        <a:blip r:embed="rId17" cstate="print"/>
        <a:stretch>
          <a:fillRect/>
        </a:stretch>
      </xdr:blipFill>
      <xdr:spPr>
        <a:xfrm>
          <a:off x="1610995" y="28620085"/>
          <a:ext cx="860425" cy="108204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9A414DC3428C47559F92ABF67AFEEEFB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1210945" y="43383835"/>
          <a:ext cx="1645285" cy="823595"/>
        </a:xfrm>
        <a:prstGeom prst="rect">
          <a:avLst/>
        </a:prstGeom>
      </xdr:spPr>
    </xdr:pic>
  </etc:cellImage>
  <etc:cellImage>
    <xdr:pic>
      <xdr:nvPicPr>
        <xdr:cNvPr id="45" name="ID_846F17ED7C7746389C697EC49B9B452F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607185" y="44701460"/>
          <a:ext cx="807085" cy="1210945"/>
        </a:xfrm>
        <a:prstGeom prst="rect">
          <a:avLst/>
        </a:prstGeom>
      </xdr:spPr>
    </xdr:pic>
  </etc:cellImage>
  <etc:cellImage>
    <xdr:pic>
      <xdr:nvPicPr>
        <xdr:cNvPr id="46" name="ID_3209C86CDFF54B8EAD08D61D05132EF2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348105" y="46354365"/>
          <a:ext cx="1417320" cy="910590"/>
        </a:xfrm>
        <a:prstGeom prst="rect">
          <a:avLst/>
        </a:prstGeom>
      </xdr:spPr>
    </xdr:pic>
  </etc:cellImage>
  <etc:cellImage>
    <xdr:pic>
      <xdr:nvPicPr>
        <xdr:cNvPr id="47" name="ID_A37184168154478E88A0001F57782758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02385" y="47915830"/>
          <a:ext cx="1361440" cy="989965"/>
        </a:xfrm>
        <a:prstGeom prst="rect">
          <a:avLst/>
        </a:prstGeom>
      </xdr:spPr>
    </xdr:pic>
  </etc:cellImage>
  <etc:cellImage>
    <xdr:pic>
      <xdr:nvPicPr>
        <xdr:cNvPr id="48" name="ID_C47CAF355D4441B981796F3D1436E0B4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1157605" y="50886360"/>
          <a:ext cx="1660525" cy="1116330"/>
        </a:xfrm>
        <a:prstGeom prst="rect">
          <a:avLst/>
        </a:prstGeom>
      </xdr:spPr>
    </xdr:pic>
  </etc:cellImage>
  <etc:cellImage>
    <xdr:pic>
      <xdr:nvPicPr>
        <xdr:cNvPr id="49" name="ID_2F3C4C0D6CDC4236ACA03D515A01F215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409065" y="52409725"/>
          <a:ext cx="1168400" cy="1168400"/>
        </a:xfrm>
        <a:prstGeom prst="rect">
          <a:avLst/>
        </a:prstGeom>
      </xdr:spPr>
    </xdr:pic>
  </etc:cellImage>
  <etc:cellImage>
    <xdr:pic>
      <xdr:nvPicPr>
        <xdr:cNvPr id="50" name="ID_1185695CE8F1422D86639472C1B214C4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1332865" y="73905110"/>
          <a:ext cx="1051560" cy="1235075"/>
        </a:xfrm>
        <a:prstGeom prst="rect">
          <a:avLst/>
        </a:prstGeom>
      </xdr:spPr>
    </xdr:pic>
  </etc:cellImage>
  <etc:cellImage>
    <xdr:pic>
      <xdr:nvPicPr>
        <xdr:cNvPr id="51" name="ID_2754E33A303947C7A2C8E07A3EA1CEA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1210945" y="82977355"/>
          <a:ext cx="1645285" cy="823595"/>
        </a:xfrm>
        <a:prstGeom prst="rect">
          <a:avLst/>
        </a:prstGeom>
      </xdr:spPr>
    </xdr:pic>
  </etc:cellImage>
  <etc:cellImage>
    <xdr:pic>
      <xdr:nvPicPr>
        <xdr:cNvPr id="52" name="ID_449D0773E2D1474FA0B3725198121059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607185" y="84294980"/>
          <a:ext cx="807085" cy="1210945"/>
        </a:xfrm>
        <a:prstGeom prst="rect">
          <a:avLst/>
        </a:prstGeom>
      </xdr:spPr>
    </xdr:pic>
  </etc:cellImage>
  <etc:cellImage>
    <xdr:pic>
      <xdr:nvPicPr>
        <xdr:cNvPr id="53" name="ID_CDE63ABFA90845AAA8F52015644410D9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1510030" y="86005035"/>
          <a:ext cx="1417320" cy="910590"/>
        </a:xfrm>
        <a:prstGeom prst="rect">
          <a:avLst/>
        </a:prstGeom>
      </xdr:spPr>
    </xdr:pic>
  </etc:cellImage>
  <etc:cellImage>
    <xdr:pic>
      <xdr:nvPicPr>
        <xdr:cNvPr id="54" name="ID_96875D3BBB2F41CDB1C81DDAC6D4D60D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1302385" y="87509350"/>
          <a:ext cx="1361440" cy="989965"/>
        </a:xfrm>
        <a:prstGeom prst="rect">
          <a:avLst/>
        </a:prstGeom>
      </xdr:spPr>
    </xdr:pic>
  </etc:cellImage>
  <etc:cellImage>
    <xdr:pic>
      <xdr:nvPicPr>
        <xdr:cNvPr id="55" name="ID_D21BFAE983A74C0D827892ACED01F5CB"/>
        <xdr:cNvPicPr>
          <a:picLocks noChangeAspect="1"/>
        </xdr:cNvPicPr>
      </xdr:nvPicPr>
      <xdr:blipFill>
        <a:blip r:embed="rId18" cstate="print"/>
        <a:stretch>
          <a:fillRect/>
        </a:stretch>
      </xdr:blipFill>
      <xdr:spPr>
        <a:xfrm>
          <a:off x="960120" y="54243605"/>
          <a:ext cx="1299845" cy="1051560"/>
        </a:xfrm>
        <a:prstGeom prst="rect">
          <a:avLst/>
        </a:prstGeom>
      </xdr:spPr>
    </xdr:pic>
  </etc:cellImage>
  <etc:cellImage>
    <xdr:pic>
      <xdr:nvPicPr>
        <xdr:cNvPr id="57" name="ID_FACBDAE82CF54FB5B5B6EAB63B590341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1112520" y="4344035"/>
          <a:ext cx="1051560" cy="1235075"/>
        </a:xfrm>
        <a:prstGeom prst="rect">
          <a:avLst/>
        </a:prstGeom>
      </xdr:spPr>
    </xdr:pic>
  </etc:cellImage>
  <etc:cellImage>
    <xdr:pic>
      <xdr:nvPicPr>
        <xdr:cNvPr id="58" name="ID_68E4D64BD379482784FF6327FA4B2CDF"/>
        <xdr:cNvPicPr>
          <a:picLocks noChangeAspect="1"/>
        </xdr:cNvPicPr>
      </xdr:nvPicPr>
      <xdr:blipFill>
        <a:blip r:embed="rId19" cstate="print"/>
        <a:stretch>
          <a:fillRect/>
        </a:stretch>
      </xdr:blipFill>
      <xdr:spPr>
        <a:xfrm>
          <a:off x="1102995" y="36238180"/>
          <a:ext cx="1123950" cy="1071880"/>
        </a:xfrm>
        <a:prstGeom prst="rect">
          <a:avLst/>
        </a:prstGeom>
      </xdr:spPr>
    </xdr:pic>
  </etc:cellImage>
  <etc:cellImage>
    <xdr:pic>
      <xdr:nvPicPr>
        <xdr:cNvPr id="59" name="ID_0C8C4C2FEF58420A872F1A5F90ADD938"/>
        <xdr:cNvPicPr>
          <a:picLocks noChangeAspect="1"/>
        </xdr:cNvPicPr>
      </xdr:nvPicPr>
      <xdr:blipFill>
        <a:blip r:embed="rId20" cstate="print"/>
        <a:stretch>
          <a:fillRect/>
        </a:stretch>
      </xdr:blipFill>
      <xdr:spPr>
        <a:xfrm>
          <a:off x="1211580" y="37745670"/>
          <a:ext cx="769620" cy="1012190"/>
        </a:xfrm>
        <a:prstGeom prst="rect">
          <a:avLst/>
        </a:prstGeom>
      </xdr:spPr>
    </xdr:pic>
  </etc:cellImage>
  <etc:cellImage>
    <xdr:pic>
      <xdr:nvPicPr>
        <xdr:cNvPr id="60" name="ID_114E664FB4C142A19A112B9DA3167766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815340" y="1264920"/>
          <a:ext cx="1569720" cy="1191260"/>
        </a:xfrm>
        <a:prstGeom prst="rect">
          <a:avLst/>
        </a:prstGeom>
      </xdr:spPr>
    </xdr:pic>
  </etc:cellImage>
  <etc:cellImage>
    <xdr:pic>
      <xdr:nvPicPr>
        <xdr:cNvPr id="61" name="ID_06976BD8CD3C4204973063747DB36131"/>
        <xdr:cNvPicPr>
          <a:picLocks noChangeAspect="1"/>
        </xdr:cNvPicPr>
      </xdr:nvPicPr>
      <xdr:blipFill>
        <a:blip r:embed="rId22" cstate="print"/>
        <a:stretch>
          <a:fillRect/>
        </a:stretch>
      </xdr:blipFill>
      <xdr:spPr>
        <a:xfrm>
          <a:off x="1055370" y="19571970"/>
          <a:ext cx="1095375" cy="1257300"/>
        </a:xfrm>
        <a:prstGeom prst="rect">
          <a:avLst/>
        </a:prstGeom>
      </xdr:spPr>
    </xdr:pic>
  </etc:cellImage>
  <etc:cellImage>
    <xdr:pic>
      <xdr:nvPicPr>
        <xdr:cNvPr id="62" name="ID_9C54D94CD5484B5DAF00CD00FA083AAB"/>
        <xdr:cNvPicPr>
          <a:picLocks noChangeAspect="1"/>
        </xdr:cNvPicPr>
      </xdr:nvPicPr>
      <xdr:blipFill>
        <a:blip r:embed="rId23" cstate="print"/>
        <a:stretch>
          <a:fillRect/>
        </a:stretch>
      </xdr:blipFill>
      <xdr:spPr>
        <a:xfrm>
          <a:off x="1036320" y="2736850"/>
          <a:ext cx="923290" cy="1297940"/>
        </a:xfrm>
        <a:prstGeom prst="rect">
          <a:avLst/>
        </a:prstGeom>
      </xdr:spPr>
    </xdr:pic>
  </etc:cellImage>
  <etc:cellImage>
    <xdr:pic>
      <xdr:nvPicPr>
        <xdr:cNvPr id="63" name="ID_5D0BA96FA51E4D21B273C7523C666B48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77240" y="16257270"/>
          <a:ext cx="1569085" cy="1191260"/>
        </a:xfrm>
        <a:prstGeom prst="rect">
          <a:avLst/>
        </a:prstGeom>
      </xdr:spPr>
    </xdr:pic>
  </etc:cellImage>
  <etc:cellImage>
    <xdr:pic>
      <xdr:nvPicPr>
        <xdr:cNvPr id="64" name="ID_439147BB8C1946D4BCA039576D02CDC8"/>
        <xdr:cNvPicPr>
          <a:picLocks noChangeAspect="1"/>
        </xdr:cNvPicPr>
      </xdr:nvPicPr>
      <xdr:blipFill>
        <a:blip r:embed="rId24" cstate="print"/>
        <a:stretch>
          <a:fillRect/>
        </a:stretch>
      </xdr:blipFill>
      <xdr:spPr>
        <a:xfrm>
          <a:off x="1211580" y="17727295"/>
          <a:ext cx="807720" cy="1135380"/>
        </a:xfrm>
        <a:prstGeom prst="rect">
          <a:avLst/>
        </a:prstGeom>
      </xdr:spPr>
    </xdr:pic>
  </etc:cellImage>
  <etc:cellImage>
    <xdr:pic>
      <xdr:nvPicPr>
        <xdr:cNvPr id="65" name="ID_557B062FF15343F38AE2B019D5820B64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807720" y="26090880"/>
          <a:ext cx="1569085" cy="1191260"/>
        </a:xfrm>
        <a:prstGeom prst="rect">
          <a:avLst/>
        </a:prstGeom>
      </xdr:spPr>
    </xdr:pic>
  </etc:cellImage>
  <etc:cellImage>
    <xdr:pic>
      <xdr:nvPicPr>
        <xdr:cNvPr id="66" name="ID_FCB6EDD4241A4E6FA2B8CAA040ADD989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31520" y="27652345"/>
          <a:ext cx="1569085" cy="1191260"/>
        </a:xfrm>
        <a:prstGeom prst="rect">
          <a:avLst/>
        </a:prstGeom>
      </xdr:spPr>
    </xdr:pic>
  </etc:cellImage>
  <etc:cellImage>
    <xdr:pic>
      <xdr:nvPicPr>
        <xdr:cNvPr id="67" name="ID_9855DB88CF194D7A817C7E76645E9E14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807720" y="31133415"/>
          <a:ext cx="1569085" cy="1191260"/>
        </a:xfrm>
        <a:prstGeom prst="rect">
          <a:avLst/>
        </a:prstGeom>
      </xdr:spPr>
    </xdr:pic>
  </etc:cellImage>
  <etc:cellImage>
    <xdr:pic>
      <xdr:nvPicPr>
        <xdr:cNvPr id="68" name="ID_17C1592614544FF0AB4F20C24CBABC50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92480" y="32694880"/>
          <a:ext cx="1569085" cy="1191260"/>
        </a:xfrm>
        <a:prstGeom prst="rect">
          <a:avLst/>
        </a:prstGeom>
      </xdr:spPr>
    </xdr:pic>
  </etc:cellImage>
  <etc:cellImage>
    <xdr:pic>
      <xdr:nvPicPr>
        <xdr:cNvPr id="69" name="ID_92F430C32E1649F9BE7D43C5895526BA"/>
        <xdr:cNvPicPr>
          <a:picLocks noChangeAspect="1"/>
        </xdr:cNvPicPr>
      </xdr:nvPicPr>
      <xdr:blipFill>
        <a:blip r:embed="rId25" cstate="print"/>
        <a:stretch>
          <a:fillRect/>
        </a:stretch>
      </xdr:blipFill>
      <xdr:spPr>
        <a:xfrm>
          <a:off x="1280160" y="49262665"/>
          <a:ext cx="739140" cy="1038860"/>
        </a:xfrm>
        <a:prstGeom prst="rect">
          <a:avLst/>
        </a:prstGeom>
      </xdr:spPr>
    </xdr:pic>
  </etc:cellImage>
  <etc:cellImage>
    <xdr:pic>
      <xdr:nvPicPr>
        <xdr:cNvPr id="70" name="ID_7838467F92A340E1B921A56B3A82E66A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1165860" y="34203005"/>
          <a:ext cx="828675" cy="1165860"/>
        </a:xfrm>
        <a:prstGeom prst="rect">
          <a:avLst/>
        </a:prstGeom>
      </xdr:spPr>
    </xdr:pic>
  </etc:cellImage>
  <etc:cellImage>
    <xdr:pic>
      <xdr:nvPicPr>
        <xdr:cNvPr id="71" name="ID_6907BA129F4347C8AAB4DD341795FF1F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815340" y="46131480"/>
          <a:ext cx="1569085" cy="1191260"/>
        </a:xfrm>
        <a:prstGeom prst="rect">
          <a:avLst/>
        </a:prstGeom>
      </xdr:spPr>
    </xdr:pic>
  </etc:cellImage>
  <etc:cellImage>
    <xdr:pic>
      <xdr:nvPicPr>
        <xdr:cNvPr id="72" name="ID_49FF911B7CF942C3BA623226B38DBF05"/>
        <xdr:cNvPicPr>
          <a:picLocks noChangeAspect="1"/>
        </xdr:cNvPicPr>
      </xdr:nvPicPr>
      <xdr:blipFill>
        <a:blip r:embed="rId21" cstate="print"/>
        <a:stretch>
          <a:fillRect/>
        </a:stretch>
      </xdr:blipFill>
      <xdr:spPr>
        <a:xfrm>
          <a:off x="716280" y="47700565"/>
          <a:ext cx="1569085" cy="1191260"/>
        </a:xfrm>
        <a:prstGeom prst="rect">
          <a:avLst/>
        </a:prstGeom>
      </xdr:spPr>
    </xdr:pic>
  </etc:cellImage>
  <etc:cellImage>
    <xdr:pic>
      <xdr:nvPicPr>
        <xdr:cNvPr id="73" name="ID_AE8C67FB5BAB487997A6E973B4A71CA5"/>
        <xdr:cNvPicPr>
          <a:picLocks noChangeAspect="1"/>
        </xdr:cNvPicPr>
      </xdr:nvPicPr>
      <xdr:blipFill>
        <a:blip r:embed="rId26" cstate="print"/>
        <a:stretch>
          <a:fillRect/>
        </a:stretch>
      </xdr:blipFill>
      <xdr:spPr>
        <a:xfrm>
          <a:off x="1036320" y="29213810"/>
          <a:ext cx="828675" cy="1165860"/>
        </a:xfrm>
        <a:prstGeom prst="rect">
          <a:avLst/>
        </a:prstGeom>
      </xdr:spPr>
    </xdr:pic>
  </etc:cellImage>
  <etc:cellImage>
    <xdr:pic>
      <xdr:nvPicPr>
        <xdr:cNvPr id="74" name="ID_814E9B6A16C6443C960BFC109455551A"/>
        <xdr:cNvPicPr>
          <a:picLocks noChangeAspect="1"/>
        </xdr:cNvPicPr>
      </xdr:nvPicPr>
      <xdr:blipFill>
        <a:blip r:embed="rId27" cstate="print"/>
        <a:stretch>
          <a:fillRect/>
        </a:stretch>
      </xdr:blipFill>
      <xdr:spPr>
        <a:xfrm>
          <a:off x="1190625" y="21249005"/>
          <a:ext cx="711200" cy="1152525"/>
        </a:xfrm>
        <a:prstGeom prst="rect">
          <a:avLst/>
        </a:prstGeom>
      </xdr:spPr>
    </xdr:pic>
  </etc:cellImage>
  <etc:cellImage>
    <xdr:pic>
      <xdr:nvPicPr>
        <xdr:cNvPr id="75" name="ID_711615D8583947BC8DB9296C17C75AE9"/>
        <xdr:cNvPicPr>
          <a:picLocks noChangeAspect="1"/>
        </xdr:cNvPicPr>
      </xdr:nvPicPr>
      <xdr:blipFill>
        <a:blip r:embed="rId28" cstate="print"/>
        <a:stretch>
          <a:fillRect/>
        </a:stretch>
      </xdr:blipFill>
      <xdr:spPr>
        <a:xfrm>
          <a:off x="891540" y="23282910"/>
          <a:ext cx="1524000" cy="977265"/>
        </a:xfrm>
        <a:prstGeom prst="rect">
          <a:avLst/>
        </a:prstGeom>
      </xdr:spPr>
    </xdr:pic>
  </etc:cellImage>
  <etc:cellImage>
    <xdr:pic>
      <xdr:nvPicPr>
        <xdr:cNvPr id="76" name="ID_D548CE4F7CA3424B9C8E5FC37160CFCB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861060" y="9904730"/>
          <a:ext cx="1524000" cy="977265"/>
        </a:xfrm>
        <a:prstGeom prst="rect">
          <a:avLst/>
        </a:prstGeom>
      </xdr:spPr>
    </xdr:pic>
  </etc:cellImage>
  <etc:cellImage>
    <xdr:pic>
      <xdr:nvPicPr>
        <xdr:cNvPr id="77" name="ID_9271BA09EAE741059C6AF5A424E95140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822960" y="39664640"/>
          <a:ext cx="1524000" cy="977265"/>
        </a:xfrm>
        <a:prstGeom prst="rect">
          <a:avLst/>
        </a:prstGeom>
      </xdr:spPr>
    </xdr:pic>
  </etc:cellImage>
  <etc:cellImage>
    <xdr:pic>
      <xdr:nvPicPr>
        <xdr:cNvPr id="78" name="ID_410E52F99254419F9713947283080024"/>
        <xdr:cNvPicPr>
          <a:picLocks noChangeAspect="1"/>
        </xdr:cNvPicPr>
      </xdr:nvPicPr>
      <xdr:blipFill>
        <a:blip r:embed="rId29" cstate="print"/>
        <a:stretch>
          <a:fillRect/>
        </a:stretch>
      </xdr:blipFill>
      <xdr:spPr>
        <a:xfrm>
          <a:off x="891540" y="51196875"/>
          <a:ext cx="1524000" cy="977265"/>
        </a:xfrm>
        <a:prstGeom prst="rect">
          <a:avLst/>
        </a:prstGeom>
      </xdr:spPr>
    </xdr:pic>
  </etc:cellImage>
  <etc:cellImage>
    <xdr:pic>
      <xdr:nvPicPr>
        <xdr:cNvPr id="79" name="ID_355C3C56633443DAA7B61401F3C0E2A5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>
          <a:off x="1104900" y="11153775"/>
          <a:ext cx="929005" cy="1372235"/>
        </a:xfrm>
        <a:prstGeom prst="rect">
          <a:avLst/>
        </a:prstGeom>
      </xdr:spPr>
    </xdr:pic>
  </etc:cellImage>
  <etc:cellImage>
    <xdr:pic>
      <xdr:nvPicPr>
        <xdr:cNvPr id="80" name="ID_0F0CE421B86E44468EB47983BCFF0951"/>
        <xdr:cNvPicPr>
          <a:picLocks noChangeAspect="1"/>
        </xdr:cNvPicPr>
      </xdr:nvPicPr>
      <xdr:blipFill>
        <a:blip r:embed="rId30" cstate="print"/>
        <a:stretch>
          <a:fillRect/>
        </a:stretch>
      </xdr:blipFill>
      <xdr:spPr>
        <a:xfrm>
          <a:off x="1028700" y="7657465"/>
          <a:ext cx="929005" cy="1372235"/>
        </a:xfrm>
        <a:prstGeom prst="rect">
          <a:avLst/>
        </a:prstGeom>
      </xdr:spPr>
    </xdr:pic>
  </etc:cellImage>
  <etc:cellImage>
    <xdr:pic>
      <xdr:nvPicPr>
        <xdr:cNvPr id="81" name="ID_68EB9A26D8DE4C1C8055F53645421736"/>
        <xdr:cNvPicPr>
          <a:picLocks noChangeAspect="1"/>
        </xdr:cNvPicPr>
      </xdr:nvPicPr>
      <xdr:blipFill>
        <a:blip r:embed="rId31" cstate="print"/>
        <a:stretch>
          <a:fillRect/>
        </a:stretch>
      </xdr:blipFill>
      <xdr:spPr>
        <a:xfrm>
          <a:off x="859155" y="6304915"/>
          <a:ext cx="1855470" cy="1097280"/>
        </a:xfrm>
        <a:prstGeom prst="rect">
          <a:avLst/>
        </a:prstGeom>
      </xdr:spPr>
    </xdr:pic>
  </etc:cellImage>
  <etc:cellImage>
    <xdr:pic>
      <xdr:nvPicPr>
        <xdr:cNvPr id="82" name="ID_2A45FAAF187F4BFC8112FB50CE89653E"/>
        <xdr:cNvPicPr>
          <a:picLocks noChangeAspect="1"/>
        </xdr:cNvPicPr>
      </xdr:nvPicPr>
      <xdr:blipFill>
        <a:blip r:embed="rId32" cstate="print"/>
        <a:stretch>
          <a:fillRect/>
        </a:stretch>
      </xdr:blipFill>
      <xdr:spPr>
        <a:xfrm>
          <a:off x="1234440" y="24603710"/>
          <a:ext cx="723900" cy="1069340"/>
        </a:xfrm>
        <a:prstGeom prst="rect">
          <a:avLst/>
        </a:prstGeom>
      </xdr:spPr>
    </xdr:pic>
  </etc:cellImage>
  <etc:cellImage>
    <xdr:pic>
      <xdr:nvPicPr>
        <xdr:cNvPr id="83" name="ID_227D946263E44AEE9207B9387A978FB3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1196340" y="41203245"/>
          <a:ext cx="763905" cy="1128395"/>
        </a:xfrm>
        <a:prstGeom prst="rect">
          <a:avLst/>
        </a:prstGeom>
      </xdr:spPr>
    </xdr:pic>
  </etc:cellImage>
  <etc:cellImage>
    <xdr:pic>
      <xdr:nvPicPr>
        <xdr:cNvPr id="84" name="ID_FD6205CEA89C4959AFEB18DEC02F22F8"/>
        <xdr:cNvPicPr>
          <a:picLocks noChangeAspect="1"/>
        </xdr:cNvPicPr>
      </xdr:nvPicPr>
      <xdr:blipFill>
        <a:blip r:embed="rId33" cstate="print"/>
        <a:stretch>
          <a:fillRect/>
        </a:stretch>
      </xdr:blipFill>
      <xdr:spPr>
        <a:xfrm>
          <a:off x="1059180" y="52720240"/>
          <a:ext cx="763905" cy="1128395"/>
        </a:xfrm>
        <a:prstGeom prst="rect">
          <a:avLst/>
        </a:prstGeom>
      </xdr:spPr>
    </xdr:pic>
  </etc:cellImage>
  <etc:cellImage>
    <xdr:pic>
      <xdr:nvPicPr>
        <xdr:cNvPr id="85" name="ID_05D2B125AA094B7FBC61A0D0EC838A74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>
          <a:off x="754380" y="12730480"/>
          <a:ext cx="1684020" cy="1145540"/>
        </a:xfrm>
        <a:prstGeom prst="rect">
          <a:avLst/>
        </a:prstGeom>
      </xdr:spPr>
    </xdr:pic>
  </etc:cellImage>
  <etc:cellImage>
    <xdr:pic>
      <xdr:nvPicPr>
        <xdr:cNvPr id="86" name="ID_57BFAEB1651644688D6576617941A664"/>
        <xdr:cNvPicPr>
          <a:picLocks noChangeAspect="1"/>
        </xdr:cNvPicPr>
      </xdr:nvPicPr>
      <xdr:blipFill>
        <a:blip r:embed="rId34" cstate="print"/>
        <a:stretch>
          <a:fillRect/>
        </a:stretch>
      </xdr:blipFill>
      <xdr:spPr>
        <a:xfrm>
          <a:off x="754380" y="42627550"/>
          <a:ext cx="1684020" cy="1145540"/>
        </a:xfrm>
        <a:prstGeom prst="rect">
          <a:avLst/>
        </a:prstGeom>
      </xdr:spPr>
    </xdr:pic>
  </etc:cellImage>
  <etc:cellImage>
    <xdr:pic>
      <xdr:nvPicPr>
        <xdr:cNvPr id="87" name="ID_D0A6E3CCE85346E4BC6488801EED6E2E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>
          <a:off x="784860" y="14558645"/>
          <a:ext cx="1542415" cy="866140"/>
        </a:xfrm>
        <a:prstGeom prst="rect">
          <a:avLst/>
        </a:prstGeom>
      </xdr:spPr>
    </xdr:pic>
  </etc:cellImage>
  <etc:cellImage>
    <xdr:pic>
      <xdr:nvPicPr>
        <xdr:cNvPr id="88" name="ID_EC09E0302DCA4B79ABCD54F544B33367"/>
        <xdr:cNvPicPr>
          <a:picLocks noChangeAspect="1"/>
        </xdr:cNvPicPr>
      </xdr:nvPicPr>
      <xdr:blipFill>
        <a:blip r:embed="rId35" cstate="print"/>
        <a:stretch>
          <a:fillRect/>
        </a:stretch>
      </xdr:blipFill>
      <xdr:spPr>
        <a:xfrm>
          <a:off x="807720" y="44310935"/>
          <a:ext cx="1542415" cy="866140"/>
        </a:xfrm>
        <a:prstGeom prst="rect">
          <a:avLst/>
        </a:prstGeom>
      </xdr:spPr>
    </xdr:pic>
  </etc:cellImage>
  <etc:cellImage>
    <xdr:pic>
      <xdr:nvPicPr>
        <xdr:cNvPr id="89" name="ID_1943AF0C4F92412F86B3E13D16B1B409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998220" y="54561105"/>
          <a:ext cx="807085" cy="1210945"/>
        </a:xfrm>
        <a:prstGeom prst="rect">
          <a:avLst/>
        </a:prstGeom>
      </xdr:spPr>
    </xdr:pic>
  </etc:cellImage>
  <etc:cellImage>
    <xdr:pic>
      <xdr:nvPicPr>
        <xdr:cNvPr id="90" name="ID_2DF132A9B3224F5D93985C21727DCB45"/>
        <xdr:cNvPicPr>
          <a:picLocks noChangeAspect="1"/>
        </xdr:cNvPicPr>
      </xdr:nvPicPr>
      <xdr:blipFill>
        <a:blip r:embed="rId36" cstate="print"/>
        <a:stretch>
          <a:fillRect/>
        </a:stretch>
      </xdr:blipFill>
      <xdr:spPr>
        <a:xfrm>
          <a:off x="1054100" y="15753715"/>
          <a:ext cx="1075690" cy="1070610"/>
        </a:xfrm>
        <a:prstGeom prst="rect">
          <a:avLst/>
        </a:prstGeom>
      </xdr:spPr>
    </xdr:pic>
  </etc:cellImage>
  <etc:cellImage>
    <xdr:pic>
      <xdr:nvPicPr>
        <xdr:cNvPr id="91" name="ID_A9223FE190414E81A6A8DE4ED384024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769620" y="7950200"/>
          <a:ext cx="1645920" cy="823595"/>
        </a:xfrm>
        <a:prstGeom prst="rect">
          <a:avLst/>
        </a:prstGeom>
      </xdr:spPr>
    </xdr:pic>
  </etc:cellImage>
  <etc:cellImage>
    <xdr:pic>
      <xdr:nvPicPr>
        <xdr:cNvPr id="92" name="ID_340EEDC02EDF43E18E60B14AFE5F4707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116330" y="9183370"/>
          <a:ext cx="897255" cy="1346200"/>
        </a:xfrm>
        <a:prstGeom prst="rect">
          <a:avLst/>
        </a:prstGeom>
      </xdr:spPr>
    </xdr:pic>
  </etc:cellImage>
  <etc:cellImage>
    <xdr:pic>
      <xdr:nvPicPr>
        <xdr:cNvPr id="94" name="ID_6CC87A6C387A419FB4044323D5CE46D1"/>
        <xdr:cNvPicPr>
          <a:picLocks noChangeAspect="1"/>
        </xdr:cNvPicPr>
      </xdr:nvPicPr>
      <xdr:blipFill>
        <a:blip r:embed="rId37" cstate="print"/>
        <a:stretch>
          <a:fillRect/>
        </a:stretch>
      </xdr:blipFill>
      <xdr:spPr>
        <a:xfrm>
          <a:off x="805815" y="22888575"/>
          <a:ext cx="1908810" cy="748665"/>
        </a:xfrm>
        <a:prstGeom prst="rect">
          <a:avLst/>
        </a:prstGeom>
      </xdr:spPr>
    </xdr:pic>
  </etc:cellImage>
  <etc:cellImage>
    <xdr:pic>
      <xdr:nvPicPr>
        <xdr:cNvPr id="95" name="ID_E7C8D9E79B8C4C4384666A85E8FD048D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830580" y="1523365"/>
          <a:ext cx="1645285" cy="823595"/>
        </a:xfrm>
        <a:prstGeom prst="rect">
          <a:avLst/>
        </a:prstGeom>
      </xdr:spPr>
    </xdr:pic>
  </etc:cellImage>
  <etc:cellImage>
    <xdr:pic>
      <xdr:nvPicPr>
        <xdr:cNvPr id="96" name="ID_12AC6C0730724A9CA7144D411831E69C"/>
        <xdr:cNvPicPr>
          <a:picLocks noChangeAspect="1"/>
        </xdr:cNvPicPr>
      </xdr:nvPicPr>
      <xdr:blipFill>
        <a:blip r:embed="rId6" cstate="print"/>
        <a:stretch>
          <a:fillRect/>
        </a:stretch>
      </xdr:blipFill>
      <xdr:spPr>
        <a:xfrm>
          <a:off x="1143000" y="2642870"/>
          <a:ext cx="897255" cy="1346200"/>
        </a:xfrm>
        <a:prstGeom prst="rect">
          <a:avLst/>
        </a:prstGeom>
      </xdr:spPr>
    </xdr:pic>
  </etc:cellImage>
  <etc:cellImage>
    <xdr:pic>
      <xdr:nvPicPr>
        <xdr:cNvPr id="97" name="ID_729C64FD84CF4E3AB4D79D647DF32F4F"/>
        <xdr:cNvPicPr>
          <a:picLocks noChangeAspect="1"/>
        </xdr:cNvPicPr>
      </xdr:nvPicPr>
      <xdr:blipFill>
        <a:blip r:embed="rId38" cstate="print"/>
        <a:stretch>
          <a:fillRect/>
        </a:stretch>
      </xdr:blipFill>
      <xdr:spPr>
        <a:xfrm>
          <a:off x="975360" y="61482605"/>
          <a:ext cx="1074420" cy="1183005"/>
        </a:xfrm>
        <a:prstGeom prst="rect">
          <a:avLst/>
        </a:prstGeom>
      </xdr:spPr>
    </xdr:pic>
  </etc:cellImage>
  <etc:cellImage>
    <xdr:pic>
      <xdr:nvPicPr>
        <xdr:cNvPr id="98" name="ID_DD9851AE919A4FFBBCA80937BA857658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807720" y="60051315"/>
          <a:ext cx="1694180" cy="954405"/>
        </a:xfrm>
        <a:prstGeom prst="rect">
          <a:avLst/>
        </a:prstGeom>
      </xdr:spPr>
    </xdr:pic>
  </etc:cellImage>
  <etc:cellImage>
    <xdr:pic>
      <xdr:nvPicPr>
        <xdr:cNvPr id="99" name="ID_73A5BB03CE43475192FEF2E779AAE70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67740" y="4487545"/>
          <a:ext cx="1417320" cy="910590"/>
        </a:xfrm>
        <a:prstGeom prst="rect">
          <a:avLst/>
        </a:prstGeom>
      </xdr:spPr>
    </xdr:pic>
  </etc:cellImage>
  <etc:cellImage>
    <xdr:pic>
      <xdr:nvPicPr>
        <xdr:cNvPr id="100" name="ID_1602EF315EAF4CC9B65DA1C0F9F6B15C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914400" y="5918200"/>
          <a:ext cx="1361440" cy="989965"/>
        </a:xfrm>
        <a:prstGeom prst="rect">
          <a:avLst/>
        </a:prstGeom>
      </xdr:spPr>
    </xdr:pic>
  </etc:cellImage>
  <etc:cellImage>
    <xdr:pic>
      <xdr:nvPicPr>
        <xdr:cNvPr id="101" name="ID_B7AC510567BD4BF19FD43A6AF4D487C0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30580" y="10975975"/>
          <a:ext cx="1417320" cy="910590"/>
        </a:xfrm>
        <a:prstGeom prst="rect">
          <a:avLst/>
        </a:prstGeom>
      </xdr:spPr>
    </xdr:pic>
  </etc:cellImage>
  <etc:cellImage>
    <xdr:pic>
      <xdr:nvPicPr>
        <xdr:cNvPr id="102" name="ID_B6343B37C5E24C7DB4217238EA614702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91540" y="12484100"/>
          <a:ext cx="1361440" cy="989965"/>
        </a:xfrm>
        <a:prstGeom prst="rect">
          <a:avLst/>
        </a:prstGeom>
      </xdr:spPr>
    </xdr:pic>
  </etc:cellImage>
  <etc:cellImage>
    <xdr:pic>
      <xdr:nvPicPr>
        <xdr:cNvPr id="103" name="ID_72D2CBC327E64B3683FAE13517133107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769620" y="14383385"/>
          <a:ext cx="1661160" cy="1116965"/>
        </a:xfrm>
        <a:prstGeom prst="rect">
          <a:avLst/>
        </a:prstGeom>
      </xdr:spPr>
    </xdr:pic>
  </etc:cellImage>
  <etc:cellImage>
    <xdr:pic>
      <xdr:nvPicPr>
        <xdr:cNvPr id="104" name="ID_D8CEC65BF12347C3B06E92D55B04488C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028700" y="20715605"/>
          <a:ext cx="807085" cy="1211580"/>
        </a:xfrm>
        <a:prstGeom prst="rect">
          <a:avLst/>
        </a:prstGeom>
      </xdr:spPr>
    </xdr:pic>
  </etc:cellImage>
  <etc:cellImage>
    <xdr:pic>
      <xdr:nvPicPr>
        <xdr:cNvPr id="105" name="ID_E7F9B1035A9D48C78AFFA48797C86EEC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762000" y="19408140"/>
          <a:ext cx="1645285" cy="823595"/>
        </a:xfrm>
        <a:prstGeom prst="rect">
          <a:avLst/>
        </a:prstGeom>
      </xdr:spPr>
    </xdr:pic>
  </etc:cellImage>
  <etc:cellImage>
    <xdr:pic>
      <xdr:nvPicPr>
        <xdr:cNvPr id="106" name="ID_D25DBC3F057040C796B42EAFAC73233B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784860" y="26240740"/>
          <a:ext cx="1645285" cy="823595"/>
        </a:xfrm>
        <a:prstGeom prst="rect">
          <a:avLst/>
        </a:prstGeom>
      </xdr:spPr>
    </xdr:pic>
  </etc:cellImage>
  <etc:cellImage>
    <xdr:pic>
      <xdr:nvPicPr>
        <xdr:cNvPr id="107" name="ID_1986491C20E1422A9F46E317F7A7A940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051560" y="27649805"/>
          <a:ext cx="807085" cy="1210945"/>
        </a:xfrm>
        <a:prstGeom prst="rect">
          <a:avLst/>
        </a:prstGeom>
      </xdr:spPr>
    </xdr:pic>
  </etc:cellImage>
  <etc:cellImage>
    <xdr:pic>
      <xdr:nvPicPr>
        <xdr:cNvPr id="108" name="ID_1EDDF29948EA4A56AFB49AB18B2FAC2A"/>
        <xdr:cNvPicPr>
          <a:picLocks noChangeAspect="1"/>
        </xdr:cNvPicPr>
      </xdr:nvPicPr>
      <xdr:blipFill>
        <a:blip r:embed="rId40" cstate="print"/>
        <a:stretch>
          <a:fillRect/>
        </a:stretch>
      </xdr:blipFill>
      <xdr:spPr>
        <a:xfrm>
          <a:off x="1135380" y="24166195"/>
          <a:ext cx="899160" cy="1183005"/>
        </a:xfrm>
        <a:prstGeom prst="rect">
          <a:avLst/>
        </a:prstGeom>
      </xdr:spPr>
    </xdr:pic>
  </etc:cellImage>
  <etc:cellImage>
    <xdr:pic>
      <xdr:nvPicPr>
        <xdr:cNvPr id="109" name="ID_52ACE1C22860492C8A47FA1E89919456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746760" y="29599890"/>
          <a:ext cx="1660525" cy="1116330"/>
        </a:xfrm>
        <a:prstGeom prst="rect">
          <a:avLst/>
        </a:prstGeom>
      </xdr:spPr>
    </xdr:pic>
  </etc:cellImage>
  <etc:cellImage>
    <xdr:pic>
      <xdr:nvPicPr>
        <xdr:cNvPr id="110" name="ID_F695620B63BC400C80132FDAFD28C885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998220" y="31123255"/>
          <a:ext cx="1168400" cy="1168400"/>
        </a:xfrm>
        <a:prstGeom prst="rect">
          <a:avLst/>
        </a:prstGeom>
      </xdr:spPr>
    </xdr:pic>
  </etc:cellImage>
  <etc:cellImage>
    <xdr:pic>
      <xdr:nvPicPr>
        <xdr:cNvPr id="111" name="ID_2549137D035444E18AE4A40BB7ECA3CC"/>
        <xdr:cNvPicPr>
          <a:picLocks noChangeAspect="1"/>
        </xdr:cNvPicPr>
      </xdr:nvPicPr>
      <xdr:blipFill>
        <a:blip r:embed="rId12" cstate="print"/>
        <a:stretch>
          <a:fillRect/>
        </a:stretch>
      </xdr:blipFill>
      <xdr:spPr>
        <a:xfrm>
          <a:off x="922020" y="17259935"/>
          <a:ext cx="1051560" cy="1235075"/>
        </a:xfrm>
        <a:prstGeom prst="rect">
          <a:avLst/>
        </a:prstGeom>
      </xdr:spPr>
    </xdr:pic>
  </etc:cellImage>
  <etc:cellImage>
    <xdr:pic>
      <xdr:nvPicPr>
        <xdr:cNvPr id="112" name="ID_A415429B155C4BAD91F54F09B6DF9332"/>
        <xdr:cNvPicPr>
          <a:picLocks noChangeAspect="1"/>
        </xdr:cNvPicPr>
      </xdr:nvPicPr>
      <xdr:blipFill>
        <a:blip r:embed="rId41" cstate="print"/>
        <a:stretch>
          <a:fillRect/>
        </a:stretch>
      </xdr:blipFill>
      <xdr:spPr>
        <a:xfrm>
          <a:off x="883920" y="63435230"/>
          <a:ext cx="1535430" cy="1127125"/>
        </a:xfrm>
        <a:prstGeom prst="rect">
          <a:avLst/>
        </a:prstGeom>
      </xdr:spPr>
    </xdr:pic>
  </etc:cellImage>
  <etc:cellImage>
    <xdr:pic>
      <xdr:nvPicPr>
        <xdr:cNvPr id="113" name="ID_001E0BEC4CCC4A5D869710A6913FF938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800100" y="36706810"/>
          <a:ext cx="1645285" cy="823595"/>
        </a:xfrm>
        <a:prstGeom prst="rect">
          <a:avLst/>
        </a:prstGeom>
      </xdr:spPr>
    </xdr:pic>
  </etc:cellImage>
  <etc:cellImage>
    <xdr:pic>
      <xdr:nvPicPr>
        <xdr:cNvPr id="114" name="ID_3C38E9ACAF1C44FAB59208CBCB60C375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196340" y="38024435"/>
          <a:ext cx="807085" cy="1210945"/>
        </a:xfrm>
        <a:prstGeom prst="rect">
          <a:avLst/>
        </a:prstGeom>
      </xdr:spPr>
    </xdr:pic>
  </etc:cellImage>
  <etc:cellImage>
    <xdr:pic>
      <xdr:nvPicPr>
        <xdr:cNvPr id="115" name="ID_3EBF93CCDC974212BFBBB315AAE05D04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937260" y="39677340"/>
          <a:ext cx="1417320" cy="910590"/>
        </a:xfrm>
        <a:prstGeom prst="rect">
          <a:avLst/>
        </a:prstGeom>
      </xdr:spPr>
    </xdr:pic>
  </etc:cellImage>
  <etc:cellImage>
    <xdr:pic>
      <xdr:nvPicPr>
        <xdr:cNvPr id="116" name="ID_BA09451684A54B45967BE1886E0E26BB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91540" y="41238805"/>
          <a:ext cx="1361440" cy="989965"/>
        </a:xfrm>
        <a:prstGeom prst="rect">
          <a:avLst/>
        </a:prstGeom>
      </xdr:spPr>
    </xdr:pic>
  </etc:cellImage>
  <etc:cellImage>
    <xdr:pic>
      <xdr:nvPicPr>
        <xdr:cNvPr id="117" name="ID_10FFBBA831574F2E9F3DBEAC2430277C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746760" y="43188890"/>
          <a:ext cx="1645285" cy="823595"/>
        </a:xfrm>
        <a:prstGeom prst="rect">
          <a:avLst/>
        </a:prstGeom>
      </xdr:spPr>
    </xdr:pic>
  </etc:cellImage>
  <etc:cellImage>
    <xdr:pic>
      <xdr:nvPicPr>
        <xdr:cNvPr id="118" name="ID_572AC83351464CE1A6E2226E2AAD1E1F"/>
        <xdr:cNvPicPr>
          <a:picLocks noChangeAspect="1"/>
        </xdr:cNvPicPr>
      </xdr:nvPicPr>
      <xdr:blipFill>
        <a:blip r:embed="rId9" cstate="print"/>
        <a:stretch>
          <a:fillRect/>
        </a:stretch>
      </xdr:blipFill>
      <xdr:spPr>
        <a:xfrm>
          <a:off x="1074420" y="44559855"/>
          <a:ext cx="807085" cy="1210945"/>
        </a:xfrm>
        <a:prstGeom prst="rect">
          <a:avLst/>
        </a:prstGeom>
      </xdr:spPr>
    </xdr:pic>
  </etc:cellImage>
  <etc:cellImage>
    <xdr:pic>
      <xdr:nvPicPr>
        <xdr:cNvPr id="119" name="ID_6ED4158B98A544F18607C1B18D9CEFF7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853440" y="46235620"/>
          <a:ext cx="1417320" cy="910590"/>
        </a:xfrm>
        <a:prstGeom prst="rect">
          <a:avLst/>
        </a:prstGeom>
      </xdr:spPr>
    </xdr:pic>
  </etc:cellImage>
  <etc:cellImage>
    <xdr:pic>
      <xdr:nvPicPr>
        <xdr:cNvPr id="120" name="ID_C0DD7CCD2EC14E51A863CB653F93247D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38200" y="47682785"/>
          <a:ext cx="1361440" cy="989965"/>
        </a:xfrm>
        <a:prstGeom prst="rect">
          <a:avLst/>
        </a:prstGeom>
      </xdr:spPr>
    </xdr:pic>
  </etc:cellImage>
  <etc:cellImage>
    <xdr:pic>
      <xdr:nvPicPr>
        <xdr:cNvPr id="121" name="ID_C5BC302EE4FE48DE8A6B5143D807BB9B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777240" y="49579530"/>
          <a:ext cx="1660525" cy="1116330"/>
        </a:xfrm>
        <a:prstGeom prst="rect">
          <a:avLst/>
        </a:prstGeom>
      </xdr:spPr>
    </xdr:pic>
  </etc:cellImage>
  <etc:cellImage>
    <xdr:pic>
      <xdr:nvPicPr>
        <xdr:cNvPr id="122" name="ID_B5D6B95994284BD2A5BEAC695F8116B2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952500" y="51148615"/>
          <a:ext cx="1168400" cy="1168400"/>
        </a:xfrm>
        <a:prstGeom prst="rect">
          <a:avLst/>
        </a:prstGeom>
      </xdr:spPr>
    </xdr:pic>
  </etc:cellImage>
  <etc:cellImage>
    <xdr:pic>
      <xdr:nvPicPr>
        <xdr:cNvPr id="123" name="ID_DD8BEC2ACCE649FDBE05B467CD19DB5B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769620" y="53167280"/>
          <a:ext cx="1645285" cy="823595"/>
        </a:xfrm>
        <a:prstGeom prst="rect">
          <a:avLst/>
        </a:prstGeom>
      </xdr:spPr>
    </xdr:pic>
  </etc:cellImage>
  <etc:cellImage>
    <xdr:pic>
      <xdr:nvPicPr>
        <xdr:cNvPr id="124" name="ID_DAAFFE4EFED349D6AA5F57E037830BF0"/>
        <xdr:cNvPicPr>
          <a:picLocks noChangeAspect="1"/>
        </xdr:cNvPicPr>
      </xdr:nvPicPr>
      <xdr:blipFill>
        <a:blip r:embed="rId11" cstate="print"/>
        <a:stretch>
          <a:fillRect/>
        </a:stretch>
      </xdr:blipFill>
      <xdr:spPr>
        <a:xfrm>
          <a:off x="708660" y="56495950"/>
          <a:ext cx="1660525" cy="1116330"/>
        </a:xfrm>
        <a:prstGeom prst="rect">
          <a:avLst/>
        </a:prstGeom>
      </xdr:spPr>
    </xdr:pic>
  </etc:cellImage>
  <etc:cellImage>
    <xdr:pic>
      <xdr:nvPicPr>
        <xdr:cNvPr id="125" name="ID_A78DA6497DBF4E6AABB47A7B0B92DBFE"/>
        <xdr:cNvPicPr>
          <a:picLocks noChangeAspect="1"/>
        </xdr:cNvPicPr>
      </xdr:nvPicPr>
      <xdr:blipFill>
        <a:blip r:embed="rId10" cstate="print"/>
        <a:stretch>
          <a:fillRect/>
        </a:stretch>
      </xdr:blipFill>
      <xdr:spPr>
        <a:xfrm>
          <a:off x="1059180" y="58042175"/>
          <a:ext cx="1168400" cy="1168400"/>
        </a:xfrm>
        <a:prstGeom prst="rect">
          <a:avLst/>
        </a:prstGeom>
      </xdr:spPr>
    </xdr:pic>
  </etc:cellImage>
  <etc:cellImage>
    <xdr:pic>
      <xdr:nvPicPr>
        <xdr:cNvPr id="126" name="ID_00B8C1678B4E484C9045EC3FE282DA1B"/>
        <xdr:cNvPicPr>
          <a:picLocks noChangeAspect="1"/>
        </xdr:cNvPicPr>
      </xdr:nvPicPr>
      <xdr:blipFill>
        <a:blip r:embed="rId13" cstate="print"/>
        <a:stretch>
          <a:fillRect/>
        </a:stretch>
      </xdr:blipFill>
      <xdr:spPr>
        <a:xfrm>
          <a:off x="784860" y="33280350"/>
          <a:ext cx="1539240" cy="640080"/>
        </a:xfrm>
        <a:prstGeom prst="rect">
          <a:avLst/>
        </a:prstGeom>
      </xdr:spPr>
    </xdr:pic>
  </etc:cellImage>
  <etc:cellImage>
    <xdr:pic>
      <xdr:nvPicPr>
        <xdr:cNvPr id="127" name="ID_076A5DE159BF408FBC0FEC4BCFC38C6B"/>
        <xdr:cNvPicPr>
          <a:picLocks noChangeAspect="1"/>
        </xdr:cNvPicPr>
      </xdr:nvPicPr>
      <xdr:blipFill>
        <a:blip r:embed="rId5" cstate="print"/>
        <a:stretch>
          <a:fillRect/>
        </a:stretch>
      </xdr:blipFill>
      <xdr:spPr>
        <a:xfrm>
          <a:off x="868680" y="34642425"/>
          <a:ext cx="1361440" cy="98996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<sst xmlns="http://schemas.openxmlformats.org/spreadsheetml/2006/main" count="685" uniqueCount="136">
  <si>
    <t>汇创谷（盐城）科技企业孵化器办公家具采购项目 报价汇总表</t>
  </si>
  <si>
    <t>序号</t>
  </si>
  <si>
    <t>楼层</t>
  </si>
  <si>
    <t>总计价格（含税）</t>
  </si>
  <si>
    <t>四楼</t>
  </si>
  <si>
    <t>五楼</t>
  </si>
  <si>
    <t>六楼</t>
  </si>
  <si>
    <t>合计</t>
  </si>
  <si>
    <t>汇创谷（盐城）科技企业孵化器办公家具采购项目（4楼） 报价清单</t>
  </si>
  <si>
    <t>项目名称</t>
  </si>
  <si>
    <t>图片</t>
  </si>
  <si>
    <t>名称</t>
  </si>
  <si>
    <t>颜色</t>
  </si>
  <si>
    <t>材质说明</t>
  </si>
  <si>
    <t>规格</t>
  </si>
  <si>
    <t>单位</t>
  </si>
  <si>
    <t>数量</t>
  </si>
  <si>
    <t>单价</t>
  </si>
  <si>
    <t>总价</t>
  </si>
  <si>
    <t>办公室（24平）</t>
  </si>
  <si>
    <t>办公桌</t>
  </si>
  <si>
    <t>1、贴面板材：采用符合国家标准E1级环保三聚氰胺防火板，
2、基材：进口中纤板,优质绿色环保产品,甲醛含量≤1.0mg/L密度≥760kg/m3,静曲张度≥51.2Mpa,吸水膨胀率≤8.1%.
3、粘合剂：进口乳胶；
4、封边用材：2mm厚PVC胶边，进口热熔胶；       
5、具有防水、防烫、防污、防酸、防碱、防火。</t>
  </si>
  <si>
    <t>1600*800*750</t>
  </si>
  <si>
    <t>张</t>
  </si>
  <si>
    <t>办公椅</t>
  </si>
  <si>
    <t>1、面料:选进口网布,耐磨性强,阻燃,经防污处理,清洁方便；
2、辅料:采用 发泡高密度海绵,表面有一层保护面,可防氧化,防碎,经过HD测试永不变形；钢脚管壁2.0"</t>
  </si>
  <si>
    <t>椅宽640，椅高1200</t>
  </si>
  <si>
    <t>三人位</t>
  </si>
  <si>
    <t>采用优质PU皮面料，透气性强，皮质柔软铁手，光滑耐磨，内框架采用依据人体学原理制造的多层板热压成型，经防虫、防腐处理，一次成型高密度泡棉。钢制下架.</t>
  </si>
  <si>
    <t>1800*780*850</t>
  </si>
  <si>
    <t>组</t>
  </si>
  <si>
    <t>茶几</t>
  </si>
  <si>
    <t>1200*600</t>
  </si>
  <si>
    <t xml:space="preserve">1、贴面板材：采用符合国家标准E1级环保三聚氰胺防火板，
2、基材：进口中纤板,优质绿色环保产品,甲醛含量≤1.0mg/L密度≥760kg/m3,静曲张度≥51.2Mpa,吸水膨胀率≤8.1%.
3、粘合剂：进口乳胶；
4、封边用材：2mm厚PVC胶边，进口热熔胶；       
5、具有防水、防烫、防污、防酸、防碱、防火。 </t>
  </si>
  <si>
    <t>1200*600*400</t>
  </si>
  <si>
    <t>办公室（26平）</t>
  </si>
  <si>
    <t>图片色</t>
  </si>
  <si>
    <t>沙发</t>
  </si>
  <si>
    <t>可定色</t>
  </si>
  <si>
    <t>白色</t>
  </si>
  <si>
    <t>公共办公(140平)</t>
  </si>
  <si>
    <t>6人位</t>
  </si>
  <si>
    <t xml:space="preserve">1、贴面板材：采用符合国家标准E1级环保三聚氰胺防火板，
2、基材：进口中纤板,优质绿色环保产品,甲醛含量≤1.0mg/L密度≥760kg/m3,静曲张度≥51.2Mpa,吸水膨胀率≤8.1%.
3、粘合剂：进口乳胶；
4、封边用材：2mm厚PVC胶边，进口热熔胶；      
5、具有防水、防烫、防污、防酸、防碱、防火。 </t>
  </si>
  <si>
    <t>3600*1200*750</t>
  </si>
  <si>
    <t>员工椅</t>
  </si>
  <si>
    <t>牌桌椅子</t>
  </si>
  <si>
    <t>灰色</t>
  </si>
  <si>
    <t>1、面料:选进口网布,耐磨性强,阻燃,经防污处理,清洁方便；
2、辅料:采用 发泡高密度海绵,表面有一层保护面,可防氧化,防碎,经过HD测试永不变形；
钢脚管壁2.0"</t>
  </si>
  <si>
    <t>椅宽490，椅高1060</t>
  </si>
  <si>
    <t>低柜</t>
  </si>
  <si>
    <t>3600*400*800</t>
  </si>
  <si>
    <t>办公室</t>
  </si>
  <si>
    <t>会议室</t>
  </si>
  <si>
    <t>会议桌</t>
  </si>
  <si>
    <t>3200*1400*750</t>
  </si>
  <si>
    <t>会议椅</t>
  </si>
  <si>
    <t>白框橘</t>
  </si>
  <si>
    <t>1、面料:选优质PU,耐磨性强,阻燃,经防污处理,清洁方便；
2、辅料:采用 发泡高密度海绵,表面有一层保护面,可防氧化,防碎,经过HD测试永不变形；
钢脚管壁2.0</t>
  </si>
  <si>
    <t>椅宽590，椅高900</t>
  </si>
  <si>
    <t>公共办公(175平)</t>
  </si>
  <si>
    <t>十人位</t>
  </si>
  <si>
    <t xml:space="preserve">6000*1200*750 </t>
  </si>
  <si>
    <t>休闲区</t>
  </si>
  <si>
    <t>休闲沙发</t>
  </si>
  <si>
    <t>胡桃色</t>
  </si>
  <si>
    <t>采用优质布面料，透气性强，皮质柔软铁手，光滑耐磨，内框架采用依据人体学原理制造的多层板热压成型，经防虫、防腐处理，一次成型高密度泡棉。钢制下架.</t>
  </si>
  <si>
    <t>2000*600*850</t>
  </si>
  <si>
    <t>灰白</t>
  </si>
  <si>
    <t>办公区</t>
  </si>
  <si>
    <t>白橘</t>
  </si>
  <si>
    <t>"1、面料:选进口网布,耐磨性强,阻燃,经防污处理,清洁方便；
2、辅料:采用 发泡高密度海绵,表面有一层保护面,可防氧化,防碎,经过HD测试永不变形；
钢脚管壁2.0"</t>
  </si>
  <si>
    <t>灰</t>
  </si>
  <si>
    <t>白</t>
  </si>
  <si>
    <t>办公区56平</t>
  </si>
  <si>
    <t>六人位</t>
  </si>
  <si>
    <t>常规</t>
  </si>
  <si>
    <t>3600*12008750</t>
  </si>
  <si>
    <t>异形办公区</t>
  </si>
  <si>
    <t>8人位</t>
  </si>
  <si>
    <t>5600*2500*750</t>
  </si>
  <si>
    <t>水吧台</t>
  </si>
  <si>
    <t>洽谈桌</t>
  </si>
  <si>
    <t>一桌四椅</t>
  </si>
  <si>
    <t>洽谈桌Φ800*750，洽谈椅：常规</t>
  </si>
  <si>
    <t>套</t>
  </si>
  <si>
    <t>四楼合计</t>
  </si>
  <si>
    <t>汇创谷（盐城）科技企业孵化器办公家具采购项目（5楼） 报价清单</t>
  </si>
  <si>
    <t>公共办公室</t>
  </si>
  <si>
    <t>3200*400*800</t>
  </si>
  <si>
    <t>卡其灰</t>
  </si>
  <si>
    <t>1800*780</t>
  </si>
  <si>
    <t>灰绿</t>
  </si>
  <si>
    <t>"1、面料:选进口网布,耐磨性强,阻燃,经防污处理,清洁方便；
2、辅料:采用发泡高密度海绵,表面有一层保护面,可防氧化,防碎,经过HD测试永不变形；
钢脚管壁2.0"</t>
  </si>
  <si>
    <t>坐宽480,椅高1250</t>
  </si>
  <si>
    <t>1800*800</t>
  </si>
  <si>
    <t>铝合金茶玻</t>
  </si>
  <si>
    <t>1300*700*400</t>
  </si>
  <si>
    <t>直播间</t>
  </si>
  <si>
    <t>1400*700*750</t>
  </si>
  <si>
    <t>四人位</t>
  </si>
  <si>
    <t>2400*1200*750</t>
  </si>
  <si>
    <t>联排两人位</t>
  </si>
  <si>
    <t>可定色是</t>
  </si>
  <si>
    <t>2400*600*750</t>
  </si>
  <si>
    <t>黑绿</t>
  </si>
  <si>
    <t>办公区域95平</t>
  </si>
  <si>
    <t>八人位</t>
  </si>
  <si>
    <t>4800*1200*750</t>
  </si>
  <si>
    <t>小会议室</t>
  </si>
  <si>
    <t>2000*1000*750</t>
  </si>
  <si>
    <t>1、面料:选优质PU,耐磨性强,阻燃,经防污处理,清洁方便；
2、辅料:采用 发泡高密度海绵,表面有一层保护面,可防氧化,防碎,经过HD测试永不变形；
钢脚管壁2.0</t>
  </si>
  <si>
    <t>坐宽56，椅高95</t>
  </si>
  <si>
    <t>1850*850*820</t>
  </si>
  <si>
    <t>办公区123平</t>
  </si>
  <si>
    <t>十二人位</t>
  </si>
  <si>
    <t>7200*1200*750</t>
  </si>
  <si>
    <t>五楼合计</t>
  </si>
  <si>
    <t>汇创谷（盐城）科技企业孵化器办公家具采购项目（6楼） 报价清单</t>
  </si>
  <si>
    <t>班前椅子</t>
  </si>
  <si>
    <t>椅宽490，椅高980</t>
  </si>
  <si>
    <t>工作位</t>
  </si>
  <si>
    <t>1200*1200*750</t>
  </si>
  <si>
    <t>椅子</t>
  </si>
  <si>
    <t>公共办公(136平)</t>
  </si>
  <si>
    <t>3人单排</t>
  </si>
  <si>
    <t>3600*600*750</t>
  </si>
  <si>
    <t>"1、面料:选进口牛皮,耐磨性强,阻燃,经防污处理,清洁方便；
2、辅料:采用 发泡高密度海绵,表面有一层保护面,可防氧化,防碎,经过HD测试永不变形；
钢脚管壁2.0"</t>
  </si>
  <si>
    <t>"1、面料:选进口西皮,耐磨性强,阻燃,经防污处理,清洁方便；
2、辅料:采用 发泡高密度海绵,表面有一层保护面,可防氧化,防碎,经过HD测试永不变形；
钢脚管壁2.0"</t>
  </si>
  <si>
    <t>茶台（1桌+5椅）</t>
  </si>
  <si>
    <t>1600*750*750</t>
  </si>
  <si>
    <t>公共办公(76平)</t>
  </si>
  <si>
    <t>办公室（151平）</t>
  </si>
  <si>
    <t>十人人位</t>
  </si>
  <si>
    <t>办公区139平</t>
  </si>
  <si>
    <t>办公区139平，77平，80平</t>
  </si>
  <si>
    <t>六楼合计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</si>
</sst>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黑体"/>
      <charset val="134"/>
    </font>
    <font>
      <sz val="8"/>
      <color indexed="8"/>
      <name val="宋体"/>
      <charset val="134"/>
      <scheme val="minor"/>
    </font>
    <font>
      <sz val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7" fillId="0" borderId="0"/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 applyBorder="0"/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>
      <alignment vertical="center"/>
    </xf>
    <xf numFmtId="176" fontId="1" fillId="0" borderId="0" xfId="0" applyNumberFormat="1" applyFont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51">
    <cellStyle name="常规" xfId="0" builtinId="0"/>
    <cellStyle name="常规_风火轮公司报价清单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0.png"/><Relationship Id="rId8" Type="http://schemas.openxmlformats.org/officeDocument/2006/relationships/image" Target="media/image9.png"/><Relationship Id="rId7" Type="http://schemas.openxmlformats.org/officeDocument/2006/relationships/image" Target="media/image8.png"/><Relationship Id="rId6" Type="http://schemas.openxmlformats.org/officeDocument/2006/relationships/image" Target="media/image7.png"/><Relationship Id="rId5" Type="http://schemas.openxmlformats.org/officeDocument/2006/relationships/image" Target="media/image6.png"/><Relationship Id="rId41" Type="http://schemas.openxmlformats.org/officeDocument/2006/relationships/image" Target="media/image42.png"/><Relationship Id="rId40" Type="http://schemas.openxmlformats.org/officeDocument/2006/relationships/image" Target="media/image41.png"/><Relationship Id="rId4" Type="http://schemas.openxmlformats.org/officeDocument/2006/relationships/image" Target="media/image5.png"/><Relationship Id="rId39" Type="http://schemas.openxmlformats.org/officeDocument/2006/relationships/image" Target="media/image40.png"/><Relationship Id="rId38" Type="http://schemas.openxmlformats.org/officeDocument/2006/relationships/image" Target="media/image39.png"/><Relationship Id="rId37" Type="http://schemas.openxmlformats.org/officeDocument/2006/relationships/image" Target="media/image38.png"/><Relationship Id="rId36" Type="http://schemas.openxmlformats.org/officeDocument/2006/relationships/image" Target="media/image37.png"/><Relationship Id="rId35" Type="http://schemas.openxmlformats.org/officeDocument/2006/relationships/image" Target="media/image36.png"/><Relationship Id="rId34" Type="http://schemas.openxmlformats.org/officeDocument/2006/relationships/image" Target="media/image35.png"/><Relationship Id="rId33" Type="http://schemas.openxmlformats.org/officeDocument/2006/relationships/image" Target="media/image34.png"/><Relationship Id="rId32" Type="http://schemas.openxmlformats.org/officeDocument/2006/relationships/image" Target="media/image33.png"/><Relationship Id="rId31" Type="http://schemas.openxmlformats.org/officeDocument/2006/relationships/image" Target="media/image32.png"/><Relationship Id="rId30" Type="http://schemas.openxmlformats.org/officeDocument/2006/relationships/image" Target="media/image31.png"/><Relationship Id="rId3" Type="http://schemas.openxmlformats.org/officeDocument/2006/relationships/image" Target="media/image4.png"/><Relationship Id="rId29" Type="http://schemas.openxmlformats.org/officeDocument/2006/relationships/image" Target="media/image30.png"/><Relationship Id="rId28" Type="http://schemas.openxmlformats.org/officeDocument/2006/relationships/image" Target="media/image29.jpeg"/><Relationship Id="rId27" Type="http://schemas.openxmlformats.org/officeDocument/2006/relationships/image" Target="media/image28.png"/><Relationship Id="rId26" Type="http://schemas.openxmlformats.org/officeDocument/2006/relationships/image" Target="media/image27.png"/><Relationship Id="rId25" Type="http://schemas.openxmlformats.org/officeDocument/2006/relationships/image" Target="media/image26.png"/><Relationship Id="rId24" Type="http://schemas.openxmlformats.org/officeDocument/2006/relationships/image" Target="media/image25.png"/><Relationship Id="rId23" Type="http://schemas.openxmlformats.org/officeDocument/2006/relationships/image" Target="media/image24.png"/><Relationship Id="rId22" Type="http://schemas.openxmlformats.org/officeDocument/2006/relationships/image" Target="media/image23.png"/><Relationship Id="rId21" Type="http://schemas.openxmlformats.org/officeDocument/2006/relationships/image" Target="media/image22.png"/><Relationship Id="rId20" Type="http://schemas.openxmlformats.org/officeDocument/2006/relationships/image" Target="media/image21.png"/><Relationship Id="rId2" Type="http://schemas.openxmlformats.org/officeDocument/2006/relationships/image" Target="media/image3.png"/><Relationship Id="rId19" Type="http://schemas.openxmlformats.org/officeDocument/2006/relationships/image" Target="media/image20.png"/><Relationship Id="rId18" Type="http://schemas.openxmlformats.org/officeDocument/2006/relationships/image" Target="media/image19.png"/><Relationship Id="rId17" Type="http://schemas.openxmlformats.org/officeDocument/2006/relationships/image" Target="media/image18.png"/><Relationship Id="rId16" Type="http://schemas.openxmlformats.org/officeDocument/2006/relationships/image" Target="media/image17.png"/><Relationship Id="rId15" Type="http://schemas.openxmlformats.org/officeDocument/2006/relationships/image" Target="media/image16.png"/><Relationship Id="rId14" Type="http://schemas.openxmlformats.org/officeDocument/2006/relationships/image" Target="media/image15.png"/><Relationship Id="rId13" Type="http://schemas.openxmlformats.org/officeDocument/2006/relationships/image" Target="media/image14.png"/><Relationship Id="rId12" Type="http://schemas.openxmlformats.org/officeDocument/2006/relationships/image" Target="media/image13.png"/><Relationship Id="rId11" Type="http://schemas.openxmlformats.org/officeDocument/2006/relationships/image" Target="media/image12.png"/><Relationship Id="rId10" Type="http://schemas.openxmlformats.org/officeDocument/2006/relationships/image" Target="media/image11.png"/><Relationship Id="rId1" Type="http://schemas.openxmlformats.org/officeDocument/2006/relationships/image" Target="media/image2.png"/></Relationships>
</file>

<file path=xl/_rels/workbook.xml.rels><?xml version="1.0" encoding="UTF-8" standalone="yes"?>
<Relationships xmlns="http://schemas.openxmlformats.org/package/2006/relationships"><Relationship Id="rId8" Type="http://www.wps.cn/officeDocument/2020/cellImage" Target="cellimages.xml"/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1882140</xdr:colOff>
      <xdr:row>55</xdr:row>
      <xdr:rowOff>254635</xdr:rowOff>
    </xdr:from>
    <xdr:to>
      <xdr:col>5</xdr:col>
      <xdr:colOff>1882140</xdr:colOff>
      <xdr:row>55</xdr:row>
      <xdr:rowOff>254635</xdr:rowOff>
    </xdr:to>
    <xdr:pic>
      <xdr:nvPicPr>
        <xdr:cNvPr id="93" name="ID_2A64BCEA9D43412FBF5C4674187C8C80" descr="1658819920(1)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939790" y="6407721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1609090</xdr:colOff>
      <xdr:row>45</xdr:row>
      <xdr:rowOff>239395</xdr:rowOff>
    </xdr:from>
    <xdr:to>
      <xdr:col>5</xdr:col>
      <xdr:colOff>1609090</xdr:colOff>
      <xdr:row>45</xdr:row>
      <xdr:rowOff>239395</xdr:rowOff>
    </xdr:to>
    <xdr:pic>
      <xdr:nvPicPr>
        <xdr:cNvPr id="56" name="ID_1EB8D9FF4A2E4B77826C07B133E1FD8E" descr="1658819920(1)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66740" y="5551106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1216660</xdr:colOff>
      <xdr:row>69</xdr:row>
      <xdr:rowOff>269875</xdr:rowOff>
    </xdr:from>
    <xdr:to>
      <xdr:col>5</xdr:col>
      <xdr:colOff>1216660</xdr:colOff>
      <xdr:row>69</xdr:row>
      <xdr:rowOff>269875</xdr:rowOff>
    </xdr:to>
    <xdr:pic>
      <xdr:nvPicPr>
        <xdr:cNvPr id="55" name="ID_61E755365F6B4FCABABC513813CF9BB9" descr="1658819920(1)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5685155" y="8683244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zoomScale="160" zoomScaleNormal="160" workbookViewId="0">
      <selection activeCell="C12" sqref="C12"/>
    </sheetView>
  </sheetViews>
  <sheetFormatPr defaultColWidth="8.75833333333333" defaultRowHeight="13.5" outlineLevelRow="5" outlineLevelCol="2"/>
  <cols>
    <col min="2" max="3" width="30.15" style="2" customWidth="1"/>
  </cols>
  <sheetData>
    <row r="1" ht="24.95" customHeight="1" spans="1:3">
      <c r="A1" s="2" t="s">
        <v>0</v>
      </c>
      <c r="C1" s="34"/>
    </row>
    <row r="2" ht="24.95" customHeight="1" spans="1:3">
      <c r="A2" s="35" t="s">
        <v>1</v>
      </c>
      <c r="B2" s="35" t="s">
        <v>2</v>
      </c>
      <c r="C2" s="35" t="s">
        <v>3</v>
      </c>
    </row>
    <row r="3" ht="24.95" customHeight="1" spans="1:3">
      <c r="A3" s="35">
        <v>1</v>
      </c>
      <c r="B3" s="35" t="s">
        <v>4</v>
      </c>
      <c r="C3" s="35"/>
    </row>
    <row r="4" ht="24.95" customHeight="1" spans="1:3">
      <c r="A4" s="35">
        <v>2</v>
      </c>
      <c r="B4" s="35" t="s">
        <v>5</v>
      </c>
      <c r="C4" s="35"/>
    </row>
    <row r="5" ht="24.95" customHeight="1" spans="1:3">
      <c r="A5" s="35">
        <v>3</v>
      </c>
      <c r="B5" s="35" t="s">
        <v>6</v>
      </c>
      <c r="C5" s="35"/>
    </row>
    <row r="6" ht="21.95" customHeight="1" spans="1:3">
      <c r="A6" s="36" t="s">
        <v>7</v>
      </c>
      <c r="B6" s="37"/>
      <c r="C6" s="35"/>
    </row>
  </sheetData>
  <mergeCells count="2">
    <mergeCell ref="A1:C1"/>
    <mergeCell ref="A6:B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6"/>
  <sheetViews>
    <sheetView tabSelected="1" zoomScale="120" zoomScaleNormal="120" topLeftCell="A21" workbookViewId="0">
      <selection activeCell="O24" sqref="O24"/>
    </sheetView>
  </sheetViews>
  <sheetFormatPr defaultColWidth="9" defaultRowHeight="10.5"/>
  <cols>
    <col min="1" max="1" width="9" style="20"/>
    <col min="2" max="2" width="9" style="1"/>
    <col min="3" max="3" width="26.625" style="1" customWidth="1"/>
    <col min="4" max="4" width="7" style="1" hidden="1" customWidth="1"/>
    <col min="5" max="5" width="8.625" style="1" customWidth="1"/>
    <col min="6" max="6" width="44.875" style="30" customWidth="1"/>
    <col min="7" max="7" width="17.6583333333333" style="1" customWidth="1"/>
    <col min="8" max="8" width="6.375" style="1" customWidth="1"/>
    <col min="9" max="9" width="5.125" style="20" customWidth="1"/>
    <col min="10" max="10" width="10.5" style="31" customWidth="1"/>
    <col min="11" max="11" width="12.125" style="32" customWidth="1"/>
    <col min="12" max="13" width="9" style="31"/>
    <col min="14" max="16384" width="9" style="1"/>
  </cols>
  <sheetData>
    <row r="1" ht="25.15" customHeight="1" spans="1:11">
      <c r="A1" s="3" t="s">
        <v>8</v>
      </c>
      <c r="B1" s="3"/>
      <c r="C1" s="3"/>
      <c r="D1" s="3"/>
      <c r="E1" s="3"/>
      <c r="F1" s="3"/>
      <c r="G1" s="3"/>
      <c r="H1" s="3"/>
      <c r="I1" s="3"/>
      <c r="J1" s="3"/>
      <c r="K1" s="28"/>
    </row>
    <row r="2" ht="27" customHeight="1" spans="1:11">
      <c r="A2" s="5" t="s">
        <v>1</v>
      </c>
      <c r="B2" s="5" t="s">
        <v>9</v>
      </c>
      <c r="C2" s="10" t="s">
        <v>10</v>
      </c>
      <c r="D2" s="11" t="s">
        <v>11</v>
      </c>
      <c r="E2" s="11" t="s">
        <v>12</v>
      </c>
      <c r="F2" s="11" t="s">
        <v>13</v>
      </c>
      <c r="G2" s="11" t="s">
        <v>14</v>
      </c>
      <c r="H2" s="11" t="s">
        <v>15</v>
      </c>
      <c r="I2" s="10" t="s">
        <v>16</v>
      </c>
      <c r="J2" s="17" t="s">
        <v>17</v>
      </c>
      <c r="K2" s="17" t="s">
        <v>18</v>
      </c>
    </row>
    <row r="3" ht="30" customHeight="1" spans="1:11">
      <c r="A3" s="8" t="s">
        <v>19</v>
      </c>
      <c r="B3" s="9"/>
      <c r="C3" s="9"/>
      <c r="D3" s="9"/>
      <c r="E3" s="9"/>
      <c r="F3" s="9"/>
      <c r="G3" s="9"/>
      <c r="H3" s="9"/>
      <c r="I3" s="9"/>
      <c r="J3" s="9"/>
      <c r="K3" s="16"/>
    </row>
    <row r="4" ht="87" customHeight="1" spans="1:11">
      <c r="A4" s="5">
        <v>1</v>
      </c>
      <c r="B4" s="22" t="s">
        <v>20</v>
      </c>
      <c r="C4" s="10" t="str">
        <f>_xlfn.DISPIMG("ID_E7C8D9E79B8C4C4384666A85E8FD048D",1)</f>
        <v>=DISPIMG("ID_E7C8D9E79B8C4C4384666A85E8FD048D",1)</v>
      </c>
      <c r="D4" s="11"/>
      <c r="E4" s="11"/>
      <c r="F4" s="21" t="s">
        <v>21</v>
      </c>
      <c r="G4" s="11" t="s">
        <v>22</v>
      </c>
      <c r="H4" s="11" t="s">
        <v>23</v>
      </c>
      <c r="I4" s="10">
        <v>1</v>
      </c>
      <c r="J4" s="17"/>
      <c r="K4" s="17"/>
    </row>
    <row r="5" ht="121.15" customHeight="1" spans="1:11">
      <c r="A5" s="5">
        <v>2</v>
      </c>
      <c r="B5" s="22" t="s">
        <v>24</v>
      </c>
      <c r="C5" s="10" t="str">
        <f>_xlfn.DISPIMG("ID_12AC6C0730724A9CA7144D411831E69C",1)</f>
        <v>=DISPIMG("ID_12AC6C0730724A9CA7144D411831E69C",1)</v>
      </c>
      <c r="D5" s="11"/>
      <c r="E5" s="11"/>
      <c r="F5" s="21" t="s">
        <v>25</v>
      </c>
      <c r="G5" s="11" t="s">
        <v>26</v>
      </c>
      <c r="H5" s="11" t="s">
        <v>23</v>
      </c>
      <c r="I5" s="10">
        <v>1</v>
      </c>
      <c r="J5" s="17"/>
      <c r="K5" s="17"/>
    </row>
    <row r="6" ht="121.15" customHeight="1" spans="1:11">
      <c r="A6" s="5">
        <v>3</v>
      </c>
      <c r="B6" s="22" t="s">
        <v>27</v>
      </c>
      <c r="C6" s="10" t="str">
        <f>_xlfn.DISPIMG("ID_73A5BB03CE43475192FEF2E779AAE704",1)</f>
        <v>=DISPIMG("ID_73A5BB03CE43475192FEF2E779AAE704",1)</v>
      </c>
      <c r="D6" s="11"/>
      <c r="E6" s="11"/>
      <c r="F6" s="21" t="s">
        <v>28</v>
      </c>
      <c r="G6" s="11" t="s">
        <v>29</v>
      </c>
      <c r="H6" s="11" t="s">
        <v>30</v>
      </c>
      <c r="I6" s="10">
        <v>1</v>
      </c>
      <c r="J6" s="17"/>
      <c r="K6" s="17"/>
    </row>
    <row r="7" ht="121.15" customHeight="1" spans="1:11">
      <c r="A7" s="5">
        <v>4</v>
      </c>
      <c r="B7" s="22" t="s">
        <v>31</v>
      </c>
      <c r="C7" s="10" t="str">
        <f>_xlfn.DISPIMG("ID_1602EF315EAF4CC9B65DA1C0F9F6B15C",1)</f>
        <v>=DISPIMG("ID_1602EF315EAF4CC9B65DA1C0F9F6B15C",1)</v>
      </c>
      <c r="D7" s="11" t="s">
        <v>20</v>
      </c>
      <c r="E7" s="11" t="s">
        <v>32</v>
      </c>
      <c r="F7" s="21" t="s">
        <v>33</v>
      </c>
      <c r="G7" s="11" t="s">
        <v>34</v>
      </c>
      <c r="H7" s="11" t="s">
        <v>30</v>
      </c>
      <c r="I7" s="10">
        <v>1</v>
      </c>
      <c r="J7" s="17"/>
      <c r="K7" s="17"/>
    </row>
    <row r="8" ht="30" customHeight="1" spans="1:11">
      <c r="A8" s="8" t="s">
        <v>35</v>
      </c>
      <c r="B8" s="9"/>
      <c r="C8" s="9"/>
      <c r="D8" s="9"/>
      <c r="E8" s="9"/>
      <c r="F8" s="9"/>
      <c r="G8" s="9"/>
      <c r="H8" s="9"/>
      <c r="I8" s="9"/>
      <c r="J8" s="9"/>
      <c r="K8" s="16"/>
    </row>
    <row r="9" ht="121.15" customHeight="1" spans="1:11">
      <c r="A9" s="5">
        <v>5</v>
      </c>
      <c r="B9" s="22" t="s">
        <v>20</v>
      </c>
      <c r="C9" s="10" t="str">
        <f>_xlfn.DISPIMG("ID_A9223FE190414E81A6A8DE4ED3840241",1)</f>
        <v>=DISPIMG("ID_A9223FE190414E81A6A8DE4ED3840241",1)</v>
      </c>
      <c r="D9" s="11"/>
      <c r="E9" s="11" t="s">
        <v>36</v>
      </c>
      <c r="F9" s="21" t="s">
        <v>33</v>
      </c>
      <c r="G9" s="11" t="s">
        <v>22</v>
      </c>
      <c r="H9" s="11" t="s">
        <v>23</v>
      </c>
      <c r="I9" s="10">
        <v>1</v>
      </c>
      <c r="J9" s="17"/>
      <c r="K9" s="17"/>
    </row>
    <row r="10" ht="121.15" customHeight="1" spans="1:11">
      <c r="A10" s="5">
        <v>6</v>
      </c>
      <c r="B10" s="22" t="s">
        <v>24</v>
      </c>
      <c r="C10" s="10" t="str">
        <f>_xlfn.DISPIMG("ID_340EEDC02EDF43E18E60B14AFE5F4707",1)</f>
        <v>=DISPIMG("ID_340EEDC02EDF43E18E60B14AFE5F4707",1)</v>
      </c>
      <c r="D10" s="11"/>
      <c r="E10" s="11" t="s">
        <v>36</v>
      </c>
      <c r="F10" s="21" t="s">
        <v>25</v>
      </c>
      <c r="G10" s="11" t="s">
        <v>26</v>
      </c>
      <c r="H10" s="11" t="s">
        <v>23</v>
      </c>
      <c r="I10" s="10">
        <v>1</v>
      </c>
      <c r="J10" s="17"/>
      <c r="K10" s="17"/>
    </row>
    <row r="11" ht="121.15" customHeight="1" spans="1:11">
      <c r="A11" s="5">
        <v>7</v>
      </c>
      <c r="B11" s="22" t="s">
        <v>37</v>
      </c>
      <c r="C11" s="10" t="str">
        <f>_xlfn.DISPIMG("ID_B7AC510567BD4BF19FD43A6AF4D487C0",1)</f>
        <v>=DISPIMG("ID_B7AC510567BD4BF19FD43A6AF4D487C0",1)</v>
      </c>
      <c r="D11" s="11"/>
      <c r="E11" s="11" t="s">
        <v>38</v>
      </c>
      <c r="F11" s="21" t="s">
        <v>28</v>
      </c>
      <c r="G11" s="11" t="s">
        <v>29</v>
      </c>
      <c r="H11" s="11" t="s">
        <v>23</v>
      </c>
      <c r="I11" s="10">
        <v>1</v>
      </c>
      <c r="J11" s="17"/>
      <c r="K11" s="17"/>
    </row>
    <row r="12" ht="94" customHeight="1" spans="1:11">
      <c r="A12" s="5">
        <v>8</v>
      </c>
      <c r="B12" s="22" t="s">
        <v>31</v>
      </c>
      <c r="C12" s="10" t="str">
        <f>_xlfn.DISPIMG("ID_B6343B37C5E24C7DB4217238EA614702",1)</f>
        <v>=DISPIMG("ID_B6343B37C5E24C7DB4217238EA614702",1)</v>
      </c>
      <c r="D12" s="11"/>
      <c r="E12" s="11" t="s">
        <v>39</v>
      </c>
      <c r="F12" s="21" t="s">
        <v>33</v>
      </c>
      <c r="G12" s="11" t="s">
        <v>34</v>
      </c>
      <c r="H12" s="11" t="s">
        <v>23</v>
      </c>
      <c r="I12" s="10">
        <v>1</v>
      </c>
      <c r="J12" s="17"/>
      <c r="K12" s="17"/>
    </row>
    <row r="13" ht="30" customHeight="1" spans="1:11">
      <c r="A13" s="8" t="s">
        <v>40</v>
      </c>
      <c r="B13" s="9"/>
      <c r="C13" s="9"/>
      <c r="D13" s="9"/>
      <c r="E13" s="9"/>
      <c r="F13" s="9"/>
      <c r="G13" s="9"/>
      <c r="H13" s="9"/>
      <c r="I13" s="9"/>
      <c r="J13" s="9"/>
      <c r="K13" s="16"/>
    </row>
    <row r="14" ht="121.15" customHeight="1" spans="1:11">
      <c r="A14" s="5">
        <v>9</v>
      </c>
      <c r="B14" s="22" t="s">
        <v>41</v>
      </c>
      <c r="C14" s="10" t="str">
        <f>_xlfn.DISPIMG("ID_72D2CBC327E64B3683FAE13517133107",1)</f>
        <v>=DISPIMG("ID_72D2CBC327E64B3683FAE13517133107",1)</v>
      </c>
      <c r="D14" s="11"/>
      <c r="E14" s="11" t="s">
        <v>38</v>
      </c>
      <c r="F14" s="21" t="s">
        <v>42</v>
      </c>
      <c r="G14" s="11" t="s">
        <v>43</v>
      </c>
      <c r="H14" s="11" t="s">
        <v>23</v>
      </c>
      <c r="I14" s="10">
        <v>4</v>
      </c>
      <c r="J14" s="17"/>
      <c r="K14" s="17"/>
    </row>
    <row r="15" ht="121.15" customHeight="1" spans="1:11">
      <c r="A15" s="5">
        <v>10</v>
      </c>
      <c r="B15" s="22" t="s">
        <v>44</v>
      </c>
      <c r="C15" s="10" t="str">
        <f>_xlfn.DISPIMG("ID_2DF132A9B3224F5D93985C21727DCB45",1)</f>
        <v>=DISPIMG("ID_2DF132A9B3224F5D93985C21727DCB45",1)</v>
      </c>
      <c r="D15" s="11" t="s">
        <v>45</v>
      </c>
      <c r="E15" s="11" t="s">
        <v>46</v>
      </c>
      <c r="F15" s="21" t="s">
        <v>47</v>
      </c>
      <c r="G15" s="11" t="s">
        <v>48</v>
      </c>
      <c r="H15" s="11" t="s">
        <v>23</v>
      </c>
      <c r="I15" s="10">
        <v>24</v>
      </c>
      <c r="J15" s="17"/>
      <c r="K15" s="17"/>
    </row>
    <row r="16" ht="102" customHeight="1" spans="1:11">
      <c r="A16" s="5">
        <v>11</v>
      </c>
      <c r="B16" s="22" t="s">
        <v>49</v>
      </c>
      <c r="C16" s="10" t="str">
        <f>_xlfn.DISPIMG("ID_2549137D035444E18AE4A40BB7ECA3CC",1)</f>
        <v>=DISPIMG("ID_2549137D035444E18AE4A40BB7ECA3CC",1)</v>
      </c>
      <c r="D16" s="11"/>
      <c r="E16" s="11" t="s">
        <v>38</v>
      </c>
      <c r="F16" s="21" t="s">
        <v>33</v>
      </c>
      <c r="G16" s="11" t="s">
        <v>50</v>
      </c>
      <c r="H16" s="11" t="s">
        <v>23</v>
      </c>
      <c r="I16" s="10">
        <v>1</v>
      </c>
      <c r="J16" s="17"/>
      <c r="K16" s="17"/>
    </row>
    <row r="17" ht="30" customHeight="1" spans="1:11">
      <c r="A17" s="8" t="s">
        <v>51</v>
      </c>
      <c r="B17" s="9"/>
      <c r="C17" s="9"/>
      <c r="D17" s="9"/>
      <c r="E17" s="9"/>
      <c r="F17" s="9"/>
      <c r="G17" s="9"/>
      <c r="H17" s="9"/>
      <c r="I17" s="9"/>
      <c r="J17" s="9"/>
      <c r="K17" s="16"/>
    </row>
    <row r="18" ht="121.15" customHeight="1" spans="1:11">
      <c r="A18" s="5">
        <v>12</v>
      </c>
      <c r="B18" s="22" t="s">
        <v>20</v>
      </c>
      <c r="C18" s="10" t="str">
        <f>_xlfn.DISPIMG("ID_E7F9B1035A9D48C78AFFA48797C86EEC",1)</f>
        <v>=DISPIMG("ID_E7F9B1035A9D48C78AFFA48797C86EEC",1)</v>
      </c>
      <c r="D18" s="11"/>
      <c r="E18" s="11" t="s">
        <v>38</v>
      </c>
      <c r="F18" s="21" t="s">
        <v>33</v>
      </c>
      <c r="G18" s="11" t="s">
        <v>22</v>
      </c>
      <c r="H18" s="11" t="s">
        <v>23</v>
      </c>
      <c r="I18" s="10">
        <v>1</v>
      </c>
      <c r="J18" s="17"/>
      <c r="K18" s="17"/>
    </row>
    <row r="19" ht="121.15" customHeight="1" spans="1:11">
      <c r="A19" s="5">
        <v>13</v>
      </c>
      <c r="B19" s="22" t="s">
        <v>24</v>
      </c>
      <c r="C19" s="10" t="str">
        <f>_xlfn.DISPIMG("ID_D8CEC65BF12347C3B06E92D55B04488C",1)</f>
        <v>=DISPIMG("ID_D8CEC65BF12347C3B06E92D55B04488C",1)</v>
      </c>
      <c r="D19" s="11"/>
      <c r="E19" s="11" t="s">
        <v>38</v>
      </c>
      <c r="F19" s="21" t="s">
        <v>47</v>
      </c>
      <c r="G19" s="11" t="s">
        <v>26</v>
      </c>
      <c r="H19" s="11" t="s">
        <v>23</v>
      </c>
      <c r="I19" s="10">
        <v>1</v>
      </c>
      <c r="J19" s="17"/>
      <c r="K19" s="17"/>
    </row>
    <row r="20" ht="30" customHeight="1" spans="1:11">
      <c r="A20" s="8" t="s">
        <v>52</v>
      </c>
      <c r="B20" s="9"/>
      <c r="C20" s="9"/>
      <c r="D20" s="9"/>
      <c r="E20" s="9"/>
      <c r="F20" s="9"/>
      <c r="G20" s="9"/>
      <c r="H20" s="9"/>
      <c r="I20" s="9"/>
      <c r="J20" s="9"/>
      <c r="K20" s="16"/>
    </row>
    <row r="21" ht="121.15" customHeight="1" spans="1:11">
      <c r="A21" s="5">
        <v>14</v>
      </c>
      <c r="B21" s="22" t="s">
        <v>53</v>
      </c>
      <c r="C21" s="10" t="str">
        <f>_xlfn.DISPIMG("ID_6CC87A6C387A419FB4044323D5CE46D1",1)</f>
        <v>=DISPIMG("ID_6CC87A6C387A419FB4044323D5CE46D1",1)</v>
      </c>
      <c r="D21" s="11"/>
      <c r="E21" s="11" t="s">
        <v>39</v>
      </c>
      <c r="F21" s="21" t="s">
        <v>33</v>
      </c>
      <c r="G21" s="11" t="s">
        <v>54</v>
      </c>
      <c r="H21" s="11" t="s">
        <v>23</v>
      </c>
      <c r="I21" s="10">
        <v>1</v>
      </c>
      <c r="J21" s="17"/>
      <c r="K21" s="17"/>
    </row>
    <row r="22" ht="121.15" customHeight="1" spans="1:11">
      <c r="A22" s="5">
        <v>15</v>
      </c>
      <c r="B22" s="22" t="s">
        <v>55</v>
      </c>
      <c r="C22" s="10" t="str">
        <f>_xlfn.DISPIMG("ID_1EDDF29948EA4A56AFB49AB18B2FAC2A",1)</f>
        <v>=DISPIMG("ID_1EDDF29948EA4A56AFB49AB18B2FAC2A",1)</v>
      </c>
      <c r="D22" s="11"/>
      <c r="E22" s="11" t="s">
        <v>56</v>
      </c>
      <c r="F22" s="21" t="s">
        <v>57</v>
      </c>
      <c r="G22" s="11" t="s">
        <v>58</v>
      </c>
      <c r="H22" s="11" t="s">
        <v>23</v>
      </c>
      <c r="I22" s="10">
        <v>8</v>
      </c>
      <c r="J22" s="17"/>
      <c r="K22" s="17"/>
    </row>
    <row r="23" ht="30" customHeight="1" spans="1:11">
      <c r="A23" s="8" t="s">
        <v>51</v>
      </c>
      <c r="B23" s="9"/>
      <c r="C23" s="9"/>
      <c r="D23" s="9"/>
      <c r="E23" s="9"/>
      <c r="F23" s="9"/>
      <c r="G23" s="9"/>
      <c r="H23" s="9"/>
      <c r="I23" s="9"/>
      <c r="J23" s="9"/>
      <c r="K23" s="16"/>
    </row>
    <row r="24" ht="121.15" customHeight="1" spans="1:11">
      <c r="A24" s="5">
        <v>16</v>
      </c>
      <c r="B24" s="22" t="s">
        <v>20</v>
      </c>
      <c r="C24" s="10" t="str">
        <f>_xlfn.DISPIMG("ID_D25DBC3F057040C796B42EAFAC73233B",1)</f>
        <v>=DISPIMG("ID_D25DBC3F057040C796B42EAFAC73233B",1)</v>
      </c>
      <c r="D24" s="11"/>
      <c r="E24" s="11" t="s">
        <v>38</v>
      </c>
      <c r="F24" s="21" t="s">
        <v>33</v>
      </c>
      <c r="G24" s="11" t="s">
        <v>22</v>
      </c>
      <c r="H24" s="11" t="s">
        <v>23</v>
      </c>
      <c r="I24" s="10">
        <v>1</v>
      </c>
      <c r="J24" s="17"/>
      <c r="K24" s="17"/>
    </row>
    <row r="25" ht="121.15" customHeight="1" spans="1:11">
      <c r="A25" s="5">
        <v>17</v>
      </c>
      <c r="B25" s="22" t="s">
        <v>24</v>
      </c>
      <c r="C25" s="10" t="str">
        <f>_xlfn.DISPIMG("ID_1986491C20E1422A9F46E317F7A7A940",1)</f>
        <v>=DISPIMG("ID_1986491C20E1422A9F46E317F7A7A940",1)</v>
      </c>
      <c r="D25" s="11"/>
      <c r="E25" s="11"/>
      <c r="F25" s="21" t="s">
        <v>47</v>
      </c>
      <c r="G25" s="11" t="s">
        <v>26</v>
      </c>
      <c r="H25" s="11" t="s">
        <v>23</v>
      </c>
      <c r="I25" s="10">
        <v>1</v>
      </c>
      <c r="J25" s="17"/>
      <c r="K25" s="17"/>
    </row>
    <row r="26" ht="30" customHeight="1" spans="1:11">
      <c r="A26" s="8" t="s">
        <v>59</v>
      </c>
      <c r="B26" s="9"/>
      <c r="C26" s="9"/>
      <c r="D26" s="9"/>
      <c r="E26" s="9"/>
      <c r="F26" s="9"/>
      <c r="G26" s="9"/>
      <c r="H26" s="9"/>
      <c r="I26" s="9"/>
      <c r="J26" s="9"/>
      <c r="K26" s="16"/>
    </row>
    <row r="27" ht="121.15" customHeight="1" spans="1:11">
      <c r="A27" s="5">
        <v>18</v>
      </c>
      <c r="B27" s="22" t="s">
        <v>60</v>
      </c>
      <c r="C27" s="10" t="str">
        <f>_xlfn.DISPIMG("ID_52ACE1C22860492C8A47FA1E89919456",1)</f>
        <v>=DISPIMG("ID_52ACE1C22860492C8A47FA1E89919456",1)</v>
      </c>
      <c r="D27" s="11"/>
      <c r="E27" s="11" t="s">
        <v>38</v>
      </c>
      <c r="F27" s="21" t="s">
        <v>33</v>
      </c>
      <c r="G27" s="11" t="s">
        <v>61</v>
      </c>
      <c r="H27" s="11" t="s">
        <v>30</v>
      </c>
      <c r="I27" s="10">
        <v>2</v>
      </c>
      <c r="J27" s="17"/>
      <c r="K27" s="17"/>
    </row>
    <row r="28" ht="121.15" customHeight="1" spans="1:11">
      <c r="A28" s="5">
        <v>19</v>
      </c>
      <c r="B28" s="22" t="s">
        <v>24</v>
      </c>
      <c r="C28" s="10" t="str">
        <f>_xlfn.DISPIMG("ID_F695620B63BC400C80132FDAFD28C885",1)</f>
        <v>=DISPIMG("ID_F695620B63BC400C80132FDAFD28C885",1)</v>
      </c>
      <c r="D28" s="11"/>
      <c r="E28" s="11"/>
      <c r="F28" s="21" t="s">
        <v>47</v>
      </c>
      <c r="G28" s="11" t="s">
        <v>48</v>
      </c>
      <c r="H28" s="11" t="s">
        <v>23</v>
      </c>
      <c r="I28" s="10">
        <v>20</v>
      </c>
      <c r="J28" s="17"/>
      <c r="K28" s="17"/>
    </row>
    <row r="29" ht="30" customHeight="1" spans="1:11">
      <c r="A29" s="8" t="s">
        <v>62</v>
      </c>
      <c r="B29" s="9"/>
      <c r="C29" s="9"/>
      <c r="D29" s="9"/>
      <c r="E29" s="9"/>
      <c r="F29" s="9"/>
      <c r="G29" s="9"/>
      <c r="H29" s="9"/>
      <c r="I29" s="9"/>
      <c r="J29" s="9"/>
      <c r="K29" s="16"/>
    </row>
    <row r="30" ht="121.15" customHeight="1" spans="1:11">
      <c r="A30" s="5">
        <v>20</v>
      </c>
      <c r="B30" s="22" t="s">
        <v>63</v>
      </c>
      <c r="C30" s="10" t="str">
        <f>_xlfn.DISPIMG("ID_00B8C1678B4E484C9045EC3FE282DA1B",1)</f>
        <v>=DISPIMG("ID_00B8C1678B4E484C9045EC3FE282DA1B",1)</v>
      </c>
      <c r="D30" s="11"/>
      <c r="E30" s="11" t="s">
        <v>64</v>
      </c>
      <c r="F30" s="21" t="s">
        <v>65</v>
      </c>
      <c r="G30" s="11" t="s">
        <v>66</v>
      </c>
      <c r="H30" s="11" t="s">
        <v>30</v>
      </c>
      <c r="I30" s="10">
        <v>1</v>
      </c>
      <c r="J30" s="17"/>
      <c r="K30" s="17"/>
    </row>
    <row r="31" ht="121.15" customHeight="1" spans="1:11">
      <c r="A31" s="5">
        <v>21</v>
      </c>
      <c r="B31" s="22" t="s">
        <v>31</v>
      </c>
      <c r="C31" s="10" t="str">
        <f>_xlfn.DISPIMG("ID_076A5DE159BF408FBC0FEC4BCFC38C6B",1)</f>
        <v>=DISPIMG("ID_076A5DE159BF408FBC0FEC4BCFC38C6B",1)</v>
      </c>
      <c r="D31" s="11"/>
      <c r="E31" s="11" t="s">
        <v>67</v>
      </c>
      <c r="F31" s="21" t="s">
        <v>33</v>
      </c>
      <c r="G31" s="11" t="s">
        <v>34</v>
      </c>
      <c r="H31" s="11" t="s">
        <v>30</v>
      </c>
      <c r="I31" s="10">
        <v>1</v>
      </c>
      <c r="J31" s="17"/>
      <c r="K31" s="17"/>
    </row>
    <row r="32" ht="30" customHeight="1" spans="1:11">
      <c r="A32" s="8" t="s">
        <v>68</v>
      </c>
      <c r="B32" s="9"/>
      <c r="C32" s="9"/>
      <c r="D32" s="9"/>
      <c r="E32" s="9"/>
      <c r="F32" s="9"/>
      <c r="G32" s="9"/>
      <c r="H32" s="9"/>
      <c r="I32" s="9"/>
      <c r="J32" s="9"/>
      <c r="K32" s="16"/>
    </row>
    <row r="33" ht="121.15" customHeight="1" spans="1:11">
      <c r="A33" s="5">
        <v>22</v>
      </c>
      <c r="B33" s="22" t="s">
        <v>20</v>
      </c>
      <c r="C33" s="10" t="str">
        <f>_xlfn.DISPIMG("ID_001E0BEC4CCC4A5D869710A6913FF938",1)</f>
        <v>=DISPIMG("ID_001E0BEC4CCC4A5D869710A6913FF938",1)</v>
      </c>
      <c r="D33" s="11"/>
      <c r="E33" s="11" t="s">
        <v>38</v>
      </c>
      <c r="F33" s="21" t="s">
        <v>33</v>
      </c>
      <c r="G33" s="11" t="s">
        <v>22</v>
      </c>
      <c r="H33" s="11" t="s">
        <v>30</v>
      </c>
      <c r="I33" s="10">
        <v>1</v>
      </c>
      <c r="J33" s="17"/>
      <c r="K33" s="17"/>
    </row>
    <row r="34" ht="121.15" customHeight="1" spans="1:11">
      <c r="A34" s="5">
        <v>23</v>
      </c>
      <c r="B34" s="22" t="s">
        <v>24</v>
      </c>
      <c r="C34" s="10" t="str">
        <f>_xlfn.DISPIMG("ID_3C38E9ACAF1C44FAB59208CBCB60C375",1)</f>
        <v>=DISPIMG("ID_3C38E9ACAF1C44FAB59208CBCB60C375",1)</v>
      </c>
      <c r="D34" s="11"/>
      <c r="E34" s="11" t="s">
        <v>69</v>
      </c>
      <c r="F34" s="21" t="s">
        <v>70</v>
      </c>
      <c r="G34" s="11" t="s">
        <v>26</v>
      </c>
      <c r="H34" s="11" t="s">
        <v>30</v>
      </c>
      <c r="I34" s="10">
        <v>1</v>
      </c>
      <c r="J34" s="17"/>
      <c r="K34" s="17"/>
    </row>
    <row r="35" ht="121.15" customHeight="1" spans="1:11">
      <c r="A35" s="5">
        <v>24</v>
      </c>
      <c r="B35" s="22" t="s">
        <v>37</v>
      </c>
      <c r="C35" s="10" t="str">
        <f>_xlfn.DISPIMG("ID_3EBF93CCDC974212BFBBB315AAE05D04",1)</f>
        <v>=DISPIMG("ID_3EBF93CCDC974212BFBBB315AAE05D04",1)</v>
      </c>
      <c r="D35" s="11"/>
      <c r="E35" s="11" t="s">
        <v>38</v>
      </c>
      <c r="F35" s="21" t="s">
        <v>28</v>
      </c>
      <c r="G35" s="11" t="s">
        <v>29</v>
      </c>
      <c r="H35" s="11" t="s">
        <v>30</v>
      </c>
      <c r="I35" s="10">
        <v>1</v>
      </c>
      <c r="J35" s="17"/>
      <c r="K35" s="17"/>
    </row>
    <row r="36" ht="121.15" customHeight="1" spans="1:11">
      <c r="A36" s="5">
        <v>25</v>
      </c>
      <c r="B36" s="22" t="s">
        <v>31</v>
      </c>
      <c r="C36" s="10" t="str">
        <f>_xlfn.DISPIMG("ID_BA09451684A54B45967BE1886E0E26BB",1)</f>
        <v>=DISPIMG("ID_BA09451684A54B45967BE1886E0E26BB",1)</v>
      </c>
      <c r="D36" s="11"/>
      <c r="E36" s="11" t="s">
        <v>39</v>
      </c>
      <c r="F36" s="21" t="s">
        <v>33</v>
      </c>
      <c r="G36" s="11" t="s">
        <v>34</v>
      </c>
      <c r="H36" s="11" t="s">
        <v>23</v>
      </c>
      <c r="I36" s="10">
        <v>1</v>
      </c>
      <c r="J36" s="17"/>
      <c r="K36" s="17"/>
    </row>
    <row r="37" ht="30" customHeight="1" spans="1:11">
      <c r="A37" s="8" t="s">
        <v>51</v>
      </c>
      <c r="B37" s="9"/>
      <c r="C37" s="9"/>
      <c r="D37" s="9"/>
      <c r="E37" s="9"/>
      <c r="F37" s="9"/>
      <c r="G37" s="9"/>
      <c r="H37" s="9"/>
      <c r="I37" s="9"/>
      <c r="J37" s="9"/>
      <c r="K37" s="16"/>
    </row>
    <row r="38" ht="121.15" customHeight="1" spans="1:11">
      <c r="A38" s="5">
        <v>26</v>
      </c>
      <c r="B38" s="22" t="s">
        <v>20</v>
      </c>
      <c r="C38" s="10" t="str">
        <f>_xlfn.DISPIMG("ID_10FFBBA831574F2E9F3DBEAC2430277C",1)</f>
        <v>=DISPIMG("ID_10FFBBA831574F2E9F3DBEAC2430277C",1)</v>
      </c>
      <c r="D38" s="11"/>
      <c r="E38" s="11" t="s">
        <v>71</v>
      </c>
      <c r="F38" s="21" t="s">
        <v>33</v>
      </c>
      <c r="G38" s="11" t="s">
        <v>22</v>
      </c>
      <c r="H38" s="11" t="s">
        <v>23</v>
      </c>
      <c r="I38" s="10">
        <v>1</v>
      </c>
      <c r="J38" s="17"/>
      <c r="K38" s="17"/>
    </row>
    <row r="39" ht="121.15" customHeight="1" spans="1:11">
      <c r="A39" s="5">
        <v>27</v>
      </c>
      <c r="B39" s="22" t="s">
        <v>24</v>
      </c>
      <c r="C39" s="10" t="str">
        <f>_xlfn.DISPIMG("ID_572AC83351464CE1A6E2226E2AAD1E1F",1)</f>
        <v>=DISPIMG("ID_572AC83351464CE1A6E2226E2AAD1E1F",1)</v>
      </c>
      <c r="D39" s="11"/>
      <c r="E39" s="11" t="s">
        <v>69</v>
      </c>
      <c r="F39" s="21" t="s">
        <v>70</v>
      </c>
      <c r="G39" s="11" t="s">
        <v>26</v>
      </c>
      <c r="H39" s="11" t="s">
        <v>23</v>
      </c>
      <c r="I39" s="10">
        <v>1</v>
      </c>
      <c r="J39" s="17"/>
      <c r="K39" s="17"/>
    </row>
    <row r="40" ht="121.15" customHeight="1" spans="1:11">
      <c r="A40" s="5">
        <v>28</v>
      </c>
      <c r="B40" s="22" t="s">
        <v>37</v>
      </c>
      <c r="C40" s="10" t="str">
        <f>_xlfn.DISPIMG("ID_6ED4158B98A544F18607C1B18D9CEFF7",1)</f>
        <v>=DISPIMG("ID_6ED4158B98A544F18607C1B18D9CEFF7",1)</v>
      </c>
      <c r="D40" s="11"/>
      <c r="E40" s="11" t="s">
        <v>38</v>
      </c>
      <c r="F40" s="21" t="s">
        <v>28</v>
      </c>
      <c r="G40" s="11" t="s">
        <v>29</v>
      </c>
      <c r="H40" s="11" t="s">
        <v>23</v>
      </c>
      <c r="I40" s="10">
        <v>1</v>
      </c>
      <c r="J40" s="17"/>
      <c r="K40" s="17"/>
    </row>
    <row r="41" ht="121.15" customHeight="1" spans="1:11">
      <c r="A41" s="5">
        <v>29</v>
      </c>
      <c r="B41" s="22" t="s">
        <v>31</v>
      </c>
      <c r="C41" s="10" t="str">
        <f>_xlfn.DISPIMG("ID_C0DD7CCD2EC14E51A863CB653F93247D",1)</f>
        <v>=DISPIMG("ID_C0DD7CCD2EC14E51A863CB653F93247D",1)</v>
      </c>
      <c r="D41" s="11"/>
      <c r="E41" s="11" t="s">
        <v>72</v>
      </c>
      <c r="F41" s="21" t="s">
        <v>33</v>
      </c>
      <c r="G41" s="11" t="s">
        <v>34</v>
      </c>
      <c r="H41" s="11" t="s">
        <v>23</v>
      </c>
      <c r="I41" s="10">
        <v>1</v>
      </c>
      <c r="J41" s="17"/>
      <c r="K41" s="17"/>
    </row>
    <row r="42" ht="30" customHeight="1" spans="1:11">
      <c r="A42" s="5"/>
      <c r="B42" s="22"/>
      <c r="C42" s="10" t="s">
        <v>73</v>
      </c>
      <c r="D42" s="11"/>
      <c r="E42" s="11"/>
      <c r="F42" s="21"/>
      <c r="G42" s="11"/>
      <c r="H42" s="11"/>
      <c r="I42" s="10"/>
      <c r="J42" s="17"/>
      <c r="K42" s="17"/>
    </row>
    <row r="43" ht="121.15" customHeight="1" spans="1:11">
      <c r="A43" s="5">
        <v>30</v>
      </c>
      <c r="B43" s="22" t="s">
        <v>74</v>
      </c>
      <c r="C43" s="10" t="str">
        <f>_xlfn.DISPIMG("ID_C5BC302EE4FE48DE8A6B5143D807BB9B",1)</f>
        <v>=DISPIMG("ID_C5BC302EE4FE48DE8A6B5143D807BB9B",1)</v>
      </c>
      <c r="D43" s="11"/>
      <c r="E43" s="11"/>
      <c r="F43" s="21" t="s">
        <v>33</v>
      </c>
      <c r="G43" s="11" t="s">
        <v>43</v>
      </c>
      <c r="H43" s="11" t="s">
        <v>30</v>
      </c>
      <c r="I43" s="10">
        <v>1</v>
      </c>
      <c r="J43" s="17"/>
      <c r="K43" s="17"/>
    </row>
    <row r="44" ht="121.15" customHeight="1" spans="1:11">
      <c r="A44" s="5">
        <v>31</v>
      </c>
      <c r="B44" s="22" t="s">
        <v>44</v>
      </c>
      <c r="C44" s="10" t="str">
        <f>_xlfn.DISPIMG("ID_B5D6B95994284BD2A5BEAC695F8116B2",1)</f>
        <v>=DISPIMG("ID_B5D6B95994284BD2A5BEAC695F8116B2",1)</v>
      </c>
      <c r="D44" s="11"/>
      <c r="E44" s="11" t="s">
        <v>75</v>
      </c>
      <c r="F44" s="21" t="s">
        <v>70</v>
      </c>
      <c r="G44" s="11" t="s">
        <v>48</v>
      </c>
      <c r="H44" s="11" t="s">
        <v>23</v>
      </c>
      <c r="I44" s="10">
        <v>6</v>
      </c>
      <c r="J44" s="17"/>
      <c r="K44" s="17"/>
    </row>
    <row r="45" ht="30" customHeight="1" spans="1:11">
      <c r="A45" s="8" t="s">
        <v>51</v>
      </c>
      <c r="B45" s="9"/>
      <c r="C45" s="9"/>
      <c r="D45" s="9"/>
      <c r="E45" s="9"/>
      <c r="F45" s="9"/>
      <c r="G45" s="9"/>
      <c r="H45" s="9"/>
      <c r="I45" s="9"/>
      <c r="J45" s="9"/>
      <c r="K45" s="16"/>
    </row>
    <row r="46" ht="121.15" customHeight="1" spans="1:11">
      <c r="A46" s="5">
        <v>32</v>
      </c>
      <c r="B46" s="22" t="s">
        <v>20</v>
      </c>
      <c r="C46" s="10" t="str">
        <f>_xlfn.DISPIMG("ID_DD8BEC2ACCE649FDBE05B467CD19DB5B",1)</f>
        <v>=DISPIMG("ID_DD8BEC2ACCE649FDBE05B467CD19DB5B",1)</v>
      </c>
      <c r="D46" s="11"/>
      <c r="E46" s="11" t="s">
        <v>38</v>
      </c>
      <c r="F46" s="21" t="s">
        <v>33</v>
      </c>
      <c r="G46" s="11" t="s">
        <v>22</v>
      </c>
      <c r="H46" s="11" t="s">
        <v>23</v>
      </c>
      <c r="I46" s="10">
        <v>2</v>
      </c>
      <c r="J46" s="17"/>
      <c r="K46" s="17"/>
    </row>
    <row r="47" ht="121.15" customHeight="1" spans="1:11">
      <c r="A47" s="5">
        <v>33</v>
      </c>
      <c r="B47" s="22" t="s">
        <v>24</v>
      </c>
      <c r="C47" s="10" t="str">
        <f>_xlfn.DISPIMG("ID_1943AF0C4F92412F86B3E13D16B1B409",1)</f>
        <v>=DISPIMG("ID_1943AF0C4F92412F86B3E13D16B1B409",1)</v>
      </c>
      <c r="D47" s="11"/>
      <c r="E47" s="11" t="s">
        <v>75</v>
      </c>
      <c r="F47" s="21" t="s">
        <v>70</v>
      </c>
      <c r="G47" s="11" t="s">
        <v>26</v>
      </c>
      <c r="H47" s="11" t="s">
        <v>23</v>
      </c>
      <c r="I47" s="10">
        <v>2</v>
      </c>
      <c r="J47" s="17"/>
      <c r="K47" s="17"/>
    </row>
    <row r="48" ht="30" customHeight="1" spans="1:11">
      <c r="A48" s="8" t="s">
        <v>68</v>
      </c>
      <c r="B48" s="9"/>
      <c r="C48" s="9"/>
      <c r="D48" s="9"/>
      <c r="E48" s="9"/>
      <c r="F48" s="9"/>
      <c r="G48" s="9"/>
      <c r="H48" s="9"/>
      <c r="I48" s="9"/>
      <c r="J48" s="9"/>
      <c r="K48" s="16"/>
    </row>
    <row r="49" ht="121.15" customHeight="1" spans="1:11">
      <c r="A49" s="5">
        <v>34</v>
      </c>
      <c r="B49" s="22" t="s">
        <v>74</v>
      </c>
      <c r="C49" s="10" t="str">
        <f>_xlfn.DISPIMG("ID_DAAFFE4EFED349D6AA5F57E037830BF0",1)</f>
        <v>=DISPIMG("ID_DAAFFE4EFED349D6AA5F57E037830BF0",1)</v>
      </c>
      <c r="D49" s="11"/>
      <c r="E49" s="11" t="s">
        <v>38</v>
      </c>
      <c r="F49" s="21" t="s">
        <v>33</v>
      </c>
      <c r="G49" s="11" t="s">
        <v>76</v>
      </c>
      <c r="H49" s="11" t="s">
        <v>30</v>
      </c>
      <c r="I49" s="10">
        <v>3</v>
      </c>
      <c r="J49" s="17"/>
      <c r="K49" s="17"/>
    </row>
    <row r="50" ht="121.15" customHeight="1" spans="1:11">
      <c r="A50" s="5">
        <v>35</v>
      </c>
      <c r="B50" s="22" t="s">
        <v>24</v>
      </c>
      <c r="C50" s="10" t="str">
        <f>_xlfn.DISPIMG("ID_A78DA6497DBF4E6AABB47A7B0B92DBFE",1)</f>
        <v>=DISPIMG("ID_A78DA6497DBF4E6AABB47A7B0B92DBFE",1)</v>
      </c>
      <c r="D50" s="11"/>
      <c r="E50" s="11" t="s">
        <v>75</v>
      </c>
      <c r="F50" s="21" t="s">
        <v>70</v>
      </c>
      <c r="G50" s="11" t="s">
        <v>48</v>
      </c>
      <c r="H50" s="11" t="s">
        <v>23</v>
      </c>
      <c r="I50" s="10">
        <v>18</v>
      </c>
      <c r="J50" s="17"/>
      <c r="K50" s="17"/>
    </row>
    <row r="51" ht="30" customHeight="1" spans="1:11">
      <c r="A51" s="8" t="s">
        <v>77</v>
      </c>
      <c r="B51" s="9"/>
      <c r="C51" s="9"/>
      <c r="D51" s="9"/>
      <c r="E51" s="9"/>
      <c r="F51" s="9"/>
      <c r="G51" s="9"/>
      <c r="H51" s="9"/>
      <c r="I51" s="9"/>
      <c r="J51" s="9"/>
      <c r="K51" s="16"/>
    </row>
    <row r="52" ht="121.15" customHeight="1" spans="1:11">
      <c r="A52" s="5">
        <v>36</v>
      </c>
      <c r="B52" s="22" t="s">
        <v>78</v>
      </c>
      <c r="C52" s="10" t="str">
        <f>_xlfn.DISPIMG("ID_DD9851AE919A4FFBBCA80937BA857658",1)</f>
        <v>=DISPIMG("ID_DD9851AE919A4FFBBCA80937BA857658",1)</v>
      </c>
      <c r="D52" s="11"/>
      <c r="E52" s="11" t="s">
        <v>38</v>
      </c>
      <c r="F52" s="21" t="s">
        <v>33</v>
      </c>
      <c r="G52" s="11" t="s">
        <v>79</v>
      </c>
      <c r="H52" s="11" t="s">
        <v>30</v>
      </c>
      <c r="I52" s="10">
        <v>1</v>
      </c>
      <c r="J52" s="17"/>
      <c r="K52" s="17"/>
    </row>
    <row r="53" ht="121.15" customHeight="1" spans="1:11">
      <c r="A53" s="5">
        <v>37</v>
      </c>
      <c r="B53" s="22" t="s">
        <v>24</v>
      </c>
      <c r="C53" s="10" t="str">
        <f>_xlfn.DISPIMG("ID_729C64FD84CF4E3AB4D79D647DF32F4F",1)</f>
        <v>=DISPIMG("ID_729C64FD84CF4E3AB4D79D647DF32F4F",1)</v>
      </c>
      <c r="D53" s="11"/>
      <c r="E53" s="11" t="s">
        <v>69</v>
      </c>
      <c r="F53" s="21" t="s">
        <v>70</v>
      </c>
      <c r="G53" s="11" t="s">
        <v>26</v>
      </c>
      <c r="H53" s="11" t="s">
        <v>23</v>
      </c>
      <c r="I53" s="10">
        <v>8</v>
      </c>
      <c r="J53" s="17"/>
      <c r="K53" s="17"/>
    </row>
    <row r="54" ht="30" customHeight="1" spans="1:11">
      <c r="A54" s="8" t="s">
        <v>80</v>
      </c>
      <c r="B54" s="9"/>
      <c r="C54" s="9"/>
      <c r="D54" s="9"/>
      <c r="E54" s="9"/>
      <c r="F54" s="9"/>
      <c r="G54" s="9"/>
      <c r="H54" s="9"/>
      <c r="I54" s="9"/>
      <c r="J54" s="9"/>
      <c r="K54" s="16"/>
    </row>
    <row r="55" ht="121.15" customHeight="1" spans="1:11">
      <c r="A55" s="5">
        <v>38</v>
      </c>
      <c r="B55" s="22" t="s">
        <v>81</v>
      </c>
      <c r="C55" s="10" t="str">
        <f>_xlfn.DISPIMG("ID_A415429B155C4BAD91F54F09B6DF9332",1)</f>
        <v>=DISPIMG("ID_A415429B155C4BAD91F54F09B6DF9332",1)</v>
      </c>
      <c r="D55" s="11"/>
      <c r="E55" s="11" t="s">
        <v>82</v>
      </c>
      <c r="F55" s="21" t="s">
        <v>33</v>
      </c>
      <c r="G55" s="11" t="s">
        <v>83</v>
      </c>
      <c r="H55" s="11" t="s">
        <v>84</v>
      </c>
      <c r="I55" s="10">
        <v>4</v>
      </c>
      <c r="J55" s="17"/>
      <c r="K55" s="17"/>
    </row>
    <row r="56" ht="39" customHeight="1" spans="1:11">
      <c r="A56" s="12" t="s">
        <v>85</v>
      </c>
      <c r="B56" s="13"/>
      <c r="C56" s="13"/>
      <c r="D56" s="13"/>
      <c r="E56" s="13"/>
      <c r="F56" s="13"/>
      <c r="G56" s="13"/>
      <c r="H56" s="13"/>
      <c r="I56" s="13"/>
      <c r="J56" s="18"/>
      <c r="K56" s="33"/>
    </row>
  </sheetData>
  <mergeCells count="16">
    <mergeCell ref="A1:K1"/>
    <mergeCell ref="A3:K3"/>
    <mergeCell ref="A8:K8"/>
    <mergeCell ref="A13:K13"/>
    <mergeCell ref="A17:K17"/>
    <mergeCell ref="A20:K20"/>
    <mergeCell ref="A23:K23"/>
    <mergeCell ref="A26:K26"/>
    <mergeCell ref="A29:K29"/>
    <mergeCell ref="A32:K32"/>
    <mergeCell ref="A37:K37"/>
    <mergeCell ref="A45:K45"/>
    <mergeCell ref="A48:K48"/>
    <mergeCell ref="A51:K51"/>
    <mergeCell ref="A54:K54"/>
    <mergeCell ref="A56:J56"/>
  </mergeCells>
  <pageMargins left="0.747916666666667" right="0.747916666666667" top="0.984027777777778" bottom="0.984027777777778" header="0.511805555555556" footer="0.511805555555556"/>
  <pageSetup paperSize="9" orientation="portrait"/>
  <headerFooter>
    <oddFooter>&amp;C第 &amp;P 页，共 &amp;N 页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zoomScale="120" zoomScaleNormal="120" topLeftCell="A43" workbookViewId="0">
      <selection activeCell="A46" sqref="A46:J46"/>
    </sheetView>
  </sheetViews>
  <sheetFormatPr defaultColWidth="9" defaultRowHeight="10.5"/>
  <cols>
    <col min="1" max="1" width="9" style="20"/>
    <col min="2" max="2" width="9" style="1"/>
    <col min="3" max="3" width="26.625" style="1" customWidth="1"/>
    <col min="4" max="4" width="7" style="1" hidden="1" customWidth="1"/>
    <col min="5" max="5" width="8.625" style="1" customWidth="1"/>
    <col min="6" max="6" width="39.2583333333333" style="1" customWidth="1"/>
    <col min="7" max="7" width="16.0583333333333" style="1" customWidth="1"/>
    <col min="8" max="8" width="6.375" style="1" customWidth="1"/>
    <col min="9" max="9" width="5.125" style="20" customWidth="1"/>
    <col min="10" max="10" width="10.5" style="1" customWidth="1"/>
    <col min="11" max="11" width="12.125" style="20" customWidth="1"/>
    <col min="12" max="16384" width="9" style="1"/>
  </cols>
  <sheetData>
    <row r="1" ht="25.15" customHeight="1" spans="1:11">
      <c r="A1" s="3" t="s">
        <v>86</v>
      </c>
      <c r="B1" s="3"/>
      <c r="C1" s="3"/>
      <c r="D1" s="3"/>
      <c r="E1" s="3"/>
      <c r="F1" s="3"/>
      <c r="G1" s="3"/>
      <c r="H1" s="3"/>
      <c r="I1" s="3"/>
      <c r="J1" s="3"/>
      <c r="K1" s="28"/>
    </row>
    <row r="2" ht="29" customHeight="1" spans="1:11">
      <c r="A2" s="5" t="s">
        <v>1</v>
      </c>
      <c r="B2" s="5" t="s">
        <v>9</v>
      </c>
      <c r="C2" s="10" t="s">
        <v>10</v>
      </c>
      <c r="D2" s="11" t="s">
        <v>11</v>
      </c>
      <c r="E2" s="11" t="s">
        <v>12</v>
      </c>
      <c r="F2" s="11" t="s">
        <v>13</v>
      </c>
      <c r="G2" s="11" t="s">
        <v>14</v>
      </c>
      <c r="H2" s="11" t="s">
        <v>15</v>
      </c>
      <c r="I2" s="10" t="s">
        <v>16</v>
      </c>
      <c r="J2" s="17" t="s">
        <v>17</v>
      </c>
      <c r="K2" s="17" t="s">
        <v>18</v>
      </c>
    </row>
    <row r="3" ht="30" customHeight="1" spans="1:11">
      <c r="A3" s="8" t="s">
        <v>87</v>
      </c>
      <c r="B3" s="9"/>
      <c r="C3" s="9"/>
      <c r="D3" s="9"/>
      <c r="E3" s="9"/>
      <c r="F3" s="9"/>
      <c r="G3" s="9"/>
      <c r="H3" s="9"/>
      <c r="I3" s="9"/>
      <c r="J3" s="9"/>
      <c r="K3" s="16"/>
    </row>
    <row r="4" ht="121.15" customHeight="1" spans="1:11">
      <c r="A4" s="5">
        <v>1</v>
      </c>
      <c r="B4" s="5" t="s">
        <v>41</v>
      </c>
      <c r="C4" s="10" t="str">
        <f>_xlfn.DISPIMG("ID_114E664FB4C142A19A112B9DA3167766",1)</f>
        <v>=DISPIMG("ID_114E664FB4C142A19A112B9DA3167766",1)</v>
      </c>
      <c r="D4" s="11"/>
      <c r="E4" s="11" t="s">
        <v>38</v>
      </c>
      <c r="F4" s="21" t="s">
        <v>33</v>
      </c>
      <c r="G4" s="11" t="s">
        <v>43</v>
      </c>
      <c r="H4" s="11" t="s">
        <v>30</v>
      </c>
      <c r="I4" s="10">
        <v>4</v>
      </c>
      <c r="J4" s="17"/>
      <c r="K4" s="17"/>
    </row>
    <row r="5" ht="121.15" customHeight="1" spans="1:11">
      <c r="A5" s="5">
        <v>2</v>
      </c>
      <c r="B5" s="22" t="s">
        <v>24</v>
      </c>
      <c r="C5" s="10" t="str">
        <f>_xlfn.DISPIMG("ID_9C54D94CD5484B5DAF00CD00FA083AAB",1)</f>
        <v>=DISPIMG("ID_9C54D94CD5484B5DAF00CD00FA083AAB",1)</v>
      </c>
      <c r="D5" s="11"/>
      <c r="E5" s="11" t="s">
        <v>75</v>
      </c>
      <c r="F5" s="21" t="s">
        <v>70</v>
      </c>
      <c r="G5" s="11" t="s">
        <v>48</v>
      </c>
      <c r="H5" s="11" t="s">
        <v>23</v>
      </c>
      <c r="I5" s="10">
        <v>24</v>
      </c>
      <c r="J5" s="17"/>
      <c r="K5" s="17"/>
    </row>
    <row r="6" ht="121.15" customHeight="1" spans="1:11">
      <c r="A6" s="5">
        <v>3</v>
      </c>
      <c r="B6" s="22" t="s">
        <v>49</v>
      </c>
      <c r="C6" s="10" t="str">
        <f>_xlfn.DISPIMG("ID_FACBDAE82CF54FB5B5B6EAB63B590341",1)</f>
        <v>=DISPIMG("ID_FACBDAE82CF54FB5B5B6EAB63B590341",1)</v>
      </c>
      <c r="D6" s="11"/>
      <c r="E6" s="11" t="s">
        <v>38</v>
      </c>
      <c r="F6" s="21" t="s">
        <v>33</v>
      </c>
      <c r="G6" s="11" t="s">
        <v>88</v>
      </c>
      <c r="H6" s="11" t="s">
        <v>30</v>
      </c>
      <c r="I6" s="10">
        <v>1</v>
      </c>
      <c r="J6" s="17"/>
      <c r="K6" s="17"/>
    </row>
    <row r="7" ht="30" customHeight="1" spans="1:11">
      <c r="A7" s="8" t="s">
        <v>51</v>
      </c>
      <c r="B7" s="9"/>
      <c r="C7" s="9"/>
      <c r="D7" s="9"/>
      <c r="E7" s="9"/>
      <c r="F7" s="9"/>
      <c r="G7" s="9"/>
      <c r="H7" s="9"/>
      <c r="I7" s="9"/>
      <c r="J7" s="9"/>
      <c r="K7" s="16"/>
    </row>
    <row r="8" ht="121.15" customHeight="1" spans="1:11">
      <c r="A8" s="5">
        <v>4</v>
      </c>
      <c r="B8" s="22" t="s">
        <v>20</v>
      </c>
      <c r="C8" s="10" t="str">
        <f>_xlfn.DISPIMG("ID_68EB9A26D8DE4C1C8055F53645421736",1)</f>
        <v>=DISPIMG("ID_68EB9A26D8DE4C1C8055F53645421736",1)</v>
      </c>
      <c r="D8" s="11"/>
      <c r="E8" s="11" t="s">
        <v>89</v>
      </c>
      <c r="F8" s="21" t="s">
        <v>33</v>
      </c>
      <c r="G8" s="11" t="s">
        <v>90</v>
      </c>
      <c r="H8" s="11" t="s">
        <v>23</v>
      </c>
      <c r="I8" s="10">
        <v>2</v>
      </c>
      <c r="J8" s="17"/>
      <c r="K8" s="17"/>
    </row>
    <row r="9" ht="121.15" customHeight="1" spans="1:11">
      <c r="A9" s="5">
        <v>5</v>
      </c>
      <c r="B9" s="22" t="s">
        <v>24</v>
      </c>
      <c r="C9" s="10" t="str">
        <f>_xlfn.DISPIMG("ID_0F0CE421B86E44468EB47983BCFF0951",1)</f>
        <v>=DISPIMG("ID_0F0CE421B86E44468EB47983BCFF0951",1)</v>
      </c>
      <c r="D9" s="11" t="s">
        <v>20</v>
      </c>
      <c r="E9" s="11" t="s">
        <v>91</v>
      </c>
      <c r="F9" s="21" t="s">
        <v>92</v>
      </c>
      <c r="G9" s="11" t="s">
        <v>93</v>
      </c>
      <c r="H9" s="11" t="s">
        <v>23</v>
      </c>
      <c r="I9" s="10">
        <v>2</v>
      </c>
      <c r="J9" s="17"/>
      <c r="K9" s="17"/>
    </row>
    <row r="10" ht="30" customHeight="1" spans="1:11">
      <c r="A10" s="8" t="s">
        <v>51</v>
      </c>
      <c r="B10" s="9"/>
      <c r="C10" s="9"/>
      <c r="D10" s="9"/>
      <c r="E10" s="9"/>
      <c r="F10" s="9"/>
      <c r="G10" s="9"/>
      <c r="H10" s="9"/>
      <c r="I10" s="9"/>
      <c r="J10" s="9"/>
      <c r="K10" s="16"/>
    </row>
    <row r="11" ht="121.15" customHeight="1" spans="1:11">
      <c r="A11" s="5">
        <v>6</v>
      </c>
      <c r="B11" s="22" t="s">
        <v>20</v>
      </c>
      <c r="C11" s="10" t="str">
        <f>_xlfn.DISPIMG("ID_D548CE4F7CA3424B9C8E5FC37160CFCB",1)</f>
        <v>=DISPIMG("ID_D548CE4F7CA3424B9C8E5FC37160CFCB",1)</v>
      </c>
      <c r="D11" s="11"/>
      <c r="E11" s="11" t="s">
        <v>36</v>
      </c>
      <c r="F11" s="21" t="s">
        <v>33</v>
      </c>
      <c r="G11" s="11" t="s">
        <v>22</v>
      </c>
      <c r="H11" s="11" t="s">
        <v>23</v>
      </c>
      <c r="I11" s="10">
        <v>1</v>
      </c>
      <c r="J11" s="17"/>
      <c r="K11" s="17"/>
    </row>
    <row r="12" ht="121.15" customHeight="1" spans="1:11">
      <c r="A12" s="5">
        <v>7</v>
      </c>
      <c r="B12" s="22" t="s">
        <v>24</v>
      </c>
      <c r="C12" s="10" t="str">
        <f>_xlfn.DISPIMG("ID_355C3C56633443DAA7B61401F3C0E2A5",1)</f>
        <v>=DISPIMG("ID_355C3C56633443DAA7B61401F3C0E2A5",1)</v>
      </c>
      <c r="D12" s="11"/>
      <c r="E12" s="11" t="s">
        <v>36</v>
      </c>
      <c r="F12" s="21" t="s">
        <v>92</v>
      </c>
      <c r="G12" s="11" t="s">
        <v>93</v>
      </c>
      <c r="H12" s="11" t="s">
        <v>23</v>
      </c>
      <c r="I12" s="10">
        <v>1</v>
      </c>
      <c r="J12" s="17"/>
      <c r="K12" s="17"/>
    </row>
    <row r="13" ht="121.15" customHeight="1" spans="1:11">
      <c r="A13" s="5">
        <v>8</v>
      </c>
      <c r="B13" s="22" t="s">
        <v>37</v>
      </c>
      <c r="C13" s="10" t="str">
        <f>_xlfn.DISPIMG("ID_05D2B125AA094B7FBC61A0D0EC838A74",1)</f>
        <v>=DISPIMG("ID_05D2B125AA094B7FBC61A0D0EC838A74",1)</v>
      </c>
      <c r="D13" s="11"/>
      <c r="E13" s="11" t="s">
        <v>38</v>
      </c>
      <c r="F13" s="21" t="s">
        <v>28</v>
      </c>
      <c r="G13" s="11" t="s">
        <v>94</v>
      </c>
      <c r="H13" s="11" t="s">
        <v>23</v>
      </c>
      <c r="I13" s="10">
        <v>1</v>
      </c>
      <c r="J13" s="17"/>
      <c r="K13" s="17"/>
    </row>
    <row r="14" ht="121.15" customHeight="1" spans="1:11">
      <c r="A14" s="5">
        <v>9</v>
      </c>
      <c r="B14" s="22" t="s">
        <v>31</v>
      </c>
      <c r="C14" s="10" t="str">
        <f>_xlfn.DISPIMG("ID_D0A6E3CCE85346E4BC6488801EED6E2E",1)</f>
        <v>=DISPIMG("ID_D0A6E3CCE85346E4BC6488801EED6E2E",1)</v>
      </c>
      <c r="D14" s="11"/>
      <c r="E14" s="11" t="s">
        <v>31</v>
      </c>
      <c r="F14" s="21" t="s">
        <v>95</v>
      </c>
      <c r="G14" s="11" t="s">
        <v>96</v>
      </c>
      <c r="H14" s="11" t="s">
        <v>23</v>
      </c>
      <c r="I14" s="10">
        <v>1</v>
      </c>
      <c r="J14" s="17"/>
      <c r="K14" s="17"/>
    </row>
    <row r="15" ht="121.15" customHeight="1" spans="1:11">
      <c r="A15" s="5">
        <v>10</v>
      </c>
      <c r="B15" s="22" t="s">
        <v>41</v>
      </c>
      <c r="C15" s="10" t="str">
        <f>_xlfn.DISPIMG("ID_5D0BA96FA51E4D21B273C7523C666B48",1)</f>
        <v>=DISPIMG("ID_5D0BA96FA51E4D21B273C7523C666B48",1)</v>
      </c>
      <c r="D15" s="11"/>
      <c r="E15" s="11" t="s">
        <v>38</v>
      </c>
      <c r="F15" s="21" t="s">
        <v>33</v>
      </c>
      <c r="G15" s="11" t="s">
        <v>43</v>
      </c>
      <c r="H15" s="11" t="s">
        <v>23</v>
      </c>
      <c r="I15" s="10">
        <v>2</v>
      </c>
      <c r="J15" s="17"/>
      <c r="K15" s="17"/>
    </row>
    <row r="16" ht="121.15" customHeight="1" spans="1:11">
      <c r="A16" s="5">
        <v>11</v>
      </c>
      <c r="B16" s="22" t="s">
        <v>44</v>
      </c>
      <c r="C16" s="10" t="str">
        <f>_xlfn.DISPIMG("ID_439147BB8C1946D4BCA039576D02CDC8",1)</f>
        <v>=DISPIMG("ID_439147BB8C1946D4BCA039576D02CDC8",1)</v>
      </c>
      <c r="D16" s="11" t="s">
        <v>45</v>
      </c>
      <c r="E16" s="11" t="s">
        <v>46</v>
      </c>
      <c r="F16" s="21" t="s">
        <v>70</v>
      </c>
      <c r="G16" s="11" t="s">
        <v>75</v>
      </c>
      <c r="H16" s="11" t="s">
        <v>23</v>
      </c>
      <c r="I16" s="10">
        <v>12</v>
      </c>
      <c r="J16" s="17"/>
      <c r="K16" s="17"/>
    </row>
    <row r="17" ht="30" customHeight="1" spans="1:11">
      <c r="A17" s="8" t="s">
        <v>97</v>
      </c>
      <c r="B17" s="9"/>
      <c r="C17" s="9"/>
      <c r="D17" s="9"/>
      <c r="E17" s="9"/>
      <c r="F17" s="9"/>
      <c r="G17" s="9"/>
      <c r="H17" s="9"/>
      <c r="I17" s="9"/>
      <c r="J17" s="9"/>
      <c r="K17" s="16"/>
    </row>
    <row r="18" ht="121.15" customHeight="1" spans="1:11">
      <c r="A18" s="5">
        <v>12</v>
      </c>
      <c r="B18" s="22" t="s">
        <v>20</v>
      </c>
      <c r="C18" s="10" t="str">
        <f>_xlfn.DISPIMG("ID_06976BD8CD3C4204973063747DB36131",1)</f>
        <v>=DISPIMG("ID_06976BD8CD3C4204973063747DB36131",1)</v>
      </c>
      <c r="D18" s="11"/>
      <c r="E18" s="11" t="s">
        <v>38</v>
      </c>
      <c r="F18" s="21" t="s">
        <v>33</v>
      </c>
      <c r="G18" s="11" t="s">
        <v>98</v>
      </c>
      <c r="H18" s="11" t="s">
        <v>23</v>
      </c>
      <c r="I18" s="10">
        <v>26</v>
      </c>
      <c r="J18" s="17"/>
      <c r="K18" s="17"/>
    </row>
    <row r="19" s="19" customFormat="1" ht="121.15" customHeight="1" spans="1:11">
      <c r="A19" s="23">
        <v>13</v>
      </c>
      <c r="B19" s="24" t="s">
        <v>24</v>
      </c>
      <c r="C19" s="25" t="str">
        <f>_xlfn.DISPIMG("ID_814E9B6A16C6443C960BFC109455551A",1)</f>
        <v>=DISPIMG("ID_814E9B6A16C6443C960BFC109455551A",1)</v>
      </c>
      <c r="D19" s="26"/>
      <c r="E19" s="26" t="s">
        <v>38</v>
      </c>
      <c r="F19" s="21" t="s">
        <v>70</v>
      </c>
      <c r="G19" s="26" t="s">
        <v>93</v>
      </c>
      <c r="H19" s="26" t="s">
        <v>23</v>
      </c>
      <c r="I19" s="25">
        <v>26</v>
      </c>
      <c r="J19" s="29"/>
      <c r="K19" s="29"/>
    </row>
    <row r="20" ht="30" customHeight="1" spans="1:11">
      <c r="A20" s="8" t="s">
        <v>51</v>
      </c>
      <c r="B20" s="9"/>
      <c r="C20" s="9"/>
      <c r="D20" s="9"/>
      <c r="E20" s="9"/>
      <c r="F20" s="9"/>
      <c r="G20" s="9"/>
      <c r="H20" s="9"/>
      <c r="I20" s="9"/>
      <c r="J20" s="9"/>
      <c r="K20" s="16"/>
    </row>
    <row r="21" ht="121.15" customHeight="1" spans="1:11">
      <c r="A21" s="5">
        <v>14</v>
      </c>
      <c r="B21" s="22" t="s">
        <v>20</v>
      </c>
      <c r="C21" s="10" t="str">
        <f>_xlfn.DISPIMG("ID_711615D8583947BC8DB9296C17C75AE9",1)</f>
        <v>=DISPIMG("ID_711615D8583947BC8DB9296C17C75AE9",1)</v>
      </c>
      <c r="D21" s="11"/>
      <c r="E21" s="11" t="s">
        <v>89</v>
      </c>
      <c r="F21" s="21" t="s">
        <v>33</v>
      </c>
      <c r="G21" s="11" t="s">
        <v>22</v>
      </c>
      <c r="H21" s="11" t="s">
        <v>23</v>
      </c>
      <c r="I21" s="10">
        <v>1</v>
      </c>
      <c r="J21" s="17"/>
      <c r="K21" s="17"/>
    </row>
    <row r="22" s="19" customFormat="1" ht="121.15" customHeight="1" spans="1:11">
      <c r="A22" s="23">
        <v>15</v>
      </c>
      <c r="B22" s="24" t="s">
        <v>24</v>
      </c>
      <c r="C22" s="25" t="str">
        <f>_xlfn.DISPIMG("ID_2A45FAAF187F4BFC8112FB50CE89653E",1)</f>
        <v>=DISPIMG("ID_2A45FAAF187F4BFC8112FB50CE89653E",1)</v>
      </c>
      <c r="D22" s="26"/>
      <c r="E22" s="26" t="s">
        <v>91</v>
      </c>
      <c r="F22" s="27" t="s">
        <v>70</v>
      </c>
      <c r="G22" s="26" t="s">
        <v>93</v>
      </c>
      <c r="H22" s="26" t="s">
        <v>23</v>
      </c>
      <c r="I22" s="25">
        <v>1</v>
      </c>
      <c r="J22" s="29"/>
      <c r="K22" s="29"/>
    </row>
    <row r="23" ht="121.15" customHeight="1" spans="1:11">
      <c r="A23" s="5">
        <v>16</v>
      </c>
      <c r="B23" s="22" t="s">
        <v>99</v>
      </c>
      <c r="C23" s="10" t="str">
        <f>_xlfn.DISPIMG("ID_557B062FF15343F38AE2B019D5820B64",1)</f>
        <v>=DISPIMG("ID_557B062FF15343F38AE2B019D5820B64",1)</v>
      </c>
      <c r="D23" s="11"/>
      <c r="E23" s="11"/>
      <c r="F23" s="21" t="s">
        <v>33</v>
      </c>
      <c r="G23" s="11" t="s">
        <v>100</v>
      </c>
      <c r="H23" s="11" t="s">
        <v>30</v>
      </c>
      <c r="I23" s="10">
        <v>1</v>
      </c>
      <c r="J23" s="17"/>
      <c r="K23" s="17"/>
    </row>
    <row r="24" ht="121.15" customHeight="1" spans="1:11">
      <c r="A24" s="5">
        <v>17</v>
      </c>
      <c r="B24" s="22" t="s">
        <v>101</v>
      </c>
      <c r="C24" s="10" t="str">
        <f>_xlfn.DISPIMG("ID_FCB6EDD4241A4E6FA2B8CAA040ADD989",1)</f>
        <v>=DISPIMG("ID_FCB6EDD4241A4E6FA2B8CAA040ADD989",1)</v>
      </c>
      <c r="D24" s="11"/>
      <c r="E24" s="11" t="s">
        <v>102</v>
      </c>
      <c r="F24" s="21" t="s">
        <v>33</v>
      </c>
      <c r="G24" s="11" t="s">
        <v>103</v>
      </c>
      <c r="H24" s="11" t="s">
        <v>30</v>
      </c>
      <c r="I24" s="10">
        <v>1</v>
      </c>
      <c r="J24" s="17"/>
      <c r="K24" s="17"/>
    </row>
    <row r="25" ht="121.15" customHeight="1" spans="1:11">
      <c r="A25" s="5">
        <v>18</v>
      </c>
      <c r="B25" s="22" t="s">
        <v>24</v>
      </c>
      <c r="C25" s="10" t="str">
        <f>_xlfn.DISPIMG("ID_AE8C67FB5BAB487997A6E973B4A71CA5",1)</f>
        <v>=DISPIMG("ID_AE8C67FB5BAB487997A6E973B4A71CA5",1)</v>
      </c>
      <c r="D25" s="11"/>
      <c r="E25" s="11" t="s">
        <v>104</v>
      </c>
      <c r="F25" s="21" t="s">
        <v>70</v>
      </c>
      <c r="G25" s="11" t="s">
        <v>48</v>
      </c>
      <c r="H25" s="11" t="s">
        <v>23</v>
      </c>
      <c r="I25" s="10">
        <v>6</v>
      </c>
      <c r="J25" s="17"/>
      <c r="K25" s="17"/>
    </row>
    <row r="26" ht="30" customHeight="1" spans="1:11">
      <c r="A26" s="8" t="s">
        <v>105</v>
      </c>
      <c r="B26" s="9"/>
      <c r="C26" s="9"/>
      <c r="D26" s="9"/>
      <c r="E26" s="9"/>
      <c r="F26" s="9"/>
      <c r="G26" s="9"/>
      <c r="H26" s="9"/>
      <c r="I26" s="9"/>
      <c r="J26" s="9"/>
      <c r="K26" s="16"/>
    </row>
    <row r="27" ht="121.15" customHeight="1" spans="1:11">
      <c r="A27" s="5">
        <v>19</v>
      </c>
      <c r="B27" s="22" t="s">
        <v>74</v>
      </c>
      <c r="C27" s="10" t="str">
        <f>_xlfn.DISPIMG("ID_9855DB88CF194D7A817C7E76645E9E14",1)</f>
        <v>=DISPIMG("ID_9855DB88CF194D7A817C7E76645E9E14",1)</v>
      </c>
      <c r="D27" s="11"/>
      <c r="E27" s="11" t="s">
        <v>38</v>
      </c>
      <c r="F27" s="21" t="s">
        <v>33</v>
      </c>
      <c r="G27" s="11" t="s">
        <v>43</v>
      </c>
      <c r="H27" s="11" t="s">
        <v>23</v>
      </c>
      <c r="I27" s="10">
        <v>2</v>
      </c>
      <c r="J27" s="17"/>
      <c r="K27" s="17"/>
    </row>
    <row r="28" ht="121.15" customHeight="1" spans="1:11">
      <c r="A28" s="5">
        <v>20</v>
      </c>
      <c r="B28" s="22" t="s">
        <v>106</v>
      </c>
      <c r="C28" s="10" t="str">
        <f>_xlfn.DISPIMG("ID_17C1592614544FF0AB4F20C24CBABC50",1)</f>
        <v>=DISPIMG("ID_17C1592614544FF0AB4F20C24CBABC50",1)</v>
      </c>
      <c r="D28" s="11"/>
      <c r="E28" s="11" t="s">
        <v>38</v>
      </c>
      <c r="F28" s="21" t="s">
        <v>33</v>
      </c>
      <c r="G28" s="11" t="s">
        <v>107</v>
      </c>
      <c r="H28" s="11" t="s">
        <v>23</v>
      </c>
      <c r="I28" s="10">
        <v>2</v>
      </c>
      <c r="J28" s="17"/>
      <c r="K28" s="17"/>
    </row>
    <row r="29" ht="121.15" customHeight="1" spans="1:11">
      <c r="A29" s="5">
        <v>21</v>
      </c>
      <c r="B29" s="22" t="s">
        <v>44</v>
      </c>
      <c r="C29" s="10" t="str">
        <f>_xlfn.DISPIMG("ID_7838467F92A340E1B921A56B3A82E66A",1)</f>
        <v>=DISPIMG("ID_7838467F92A340E1B921A56B3A82E66A",1)</v>
      </c>
      <c r="D29" s="11"/>
      <c r="E29" s="11" t="s">
        <v>75</v>
      </c>
      <c r="F29" s="21" t="s">
        <v>70</v>
      </c>
      <c r="G29" s="11" t="s">
        <v>48</v>
      </c>
      <c r="H29" s="11" t="s">
        <v>23</v>
      </c>
      <c r="I29" s="10">
        <v>28</v>
      </c>
      <c r="J29" s="17"/>
      <c r="K29" s="17"/>
    </row>
    <row r="30" ht="30" customHeight="1" spans="1:11">
      <c r="A30" s="8" t="s">
        <v>108</v>
      </c>
      <c r="B30" s="9"/>
      <c r="C30" s="9"/>
      <c r="D30" s="9"/>
      <c r="E30" s="9"/>
      <c r="F30" s="9"/>
      <c r="G30" s="9"/>
      <c r="H30" s="9"/>
      <c r="I30" s="9"/>
      <c r="J30" s="9"/>
      <c r="K30" s="16"/>
    </row>
    <row r="31" ht="121.15" customHeight="1" spans="1:11">
      <c r="A31" s="5">
        <v>22</v>
      </c>
      <c r="B31" s="22" t="s">
        <v>53</v>
      </c>
      <c r="C31" s="10" t="str">
        <f>_xlfn.DISPIMG("ID_68E4D64BD379482784FF6327FA4B2CDF",1)</f>
        <v>=DISPIMG("ID_68E4D64BD379482784FF6327FA4B2CDF",1)</v>
      </c>
      <c r="D31" s="11"/>
      <c r="E31" s="11" t="s">
        <v>38</v>
      </c>
      <c r="F31" s="21" t="s">
        <v>33</v>
      </c>
      <c r="G31" s="11" t="s">
        <v>109</v>
      </c>
      <c r="H31" s="11" t="s">
        <v>30</v>
      </c>
      <c r="I31" s="10">
        <v>2</v>
      </c>
      <c r="J31" s="17"/>
      <c r="K31" s="17"/>
    </row>
    <row r="32" ht="121.15" customHeight="1" spans="1:11">
      <c r="A32" s="5">
        <v>23</v>
      </c>
      <c r="B32" s="22" t="s">
        <v>55</v>
      </c>
      <c r="C32" s="10" t="str">
        <f>_xlfn.DISPIMG("ID_0C8C4C2FEF58420A872F1A5F90ADD938",1)</f>
        <v>=DISPIMG("ID_0C8C4C2FEF58420A872F1A5F90ADD938",1)</v>
      </c>
      <c r="D32" s="11"/>
      <c r="E32" s="11" t="s">
        <v>75</v>
      </c>
      <c r="F32" s="21" t="s">
        <v>110</v>
      </c>
      <c r="G32" s="11" t="s">
        <v>111</v>
      </c>
      <c r="H32" s="11" t="s">
        <v>23</v>
      </c>
      <c r="I32" s="10">
        <v>6</v>
      </c>
      <c r="J32" s="17"/>
      <c r="K32" s="17"/>
    </row>
    <row r="33" ht="30" customHeight="1" spans="1:11">
      <c r="A33" s="8" t="s">
        <v>51</v>
      </c>
      <c r="B33" s="9"/>
      <c r="C33" s="9"/>
      <c r="D33" s="9"/>
      <c r="E33" s="9"/>
      <c r="F33" s="9"/>
      <c r="G33" s="9"/>
      <c r="H33" s="9"/>
      <c r="I33" s="9"/>
      <c r="J33" s="9"/>
      <c r="K33" s="16"/>
    </row>
    <row r="34" ht="121.15" customHeight="1" spans="1:11">
      <c r="A34" s="5">
        <v>24</v>
      </c>
      <c r="B34" s="22" t="s">
        <v>20</v>
      </c>
      <c r="C34" s="10" t="str">
        <f>_xlfn.DISPIMG("ID_9271BA09EAE741059C6AF5A424E95140",1)</f>
        <v>=DISPIMG("ID_9271BA09EAE741059C6AF5A424E95140",1)</v>
      </c>
      <c r="D34" s="11"/>
      <c r="E34" s="11" t="s">
        <v>64</v>
      </c>
      <c r="F34" s="21" t="s">
        <v>33</v>
      </c>
      <c r="G34" s="11" t="s">
        <v>22</v>
      </c>
      <c r="H34" s="11" t="s">
        <v>30</v>
      </c>
      <c r="I34" s="10">
        <v>1</v>
      </c>
      <c r="J34" s="17"/>
      <c r="K34" s="17"/>
    </row>
    <row r="35" ht="121.15" customHeight="1" spans="1:11">
      <c r="A35" s="5">
        <v>25</v>
      </c>
      <c r="B35" s="22" t="s">
        <v>24</v>
      </c>
      <c r="C35" s="10" t="str">
        <f>_xlfn.DISPIMG("ID_227D946263E44AEE9207B9387A978FB3",1)</f>
        <v>=DISPIMG("ID_227D946263E44AEE9207B9387A978FB3",1)</v>
      </c>
      <c r="D35" s="11"/>
      <c r="E35" s="11"/>
      <c r="F35" s="21" t="s">
        <v>70</v>
      </c>
      <c r="G35" s="11" t="s">
        <v>93</v>
      </c>
      <c r="H35" s="11" t="s">
        <v>30</v>
      </c>
      <c r="I35" s="10">
        <v>1</v>
      </c>
      <c r="J35" s="17"/>
      <c r="K35" s="17"/>
    </row>
    <row r="36" ht="121.15" customHeight="1" spans="1:11">
      <c r="A36" s="5">
        <v>26</v>
      </c>
      <c r="B36" s="22" t="s">
        <v>37</v>
      </c>
      <c r="C36" s="10" t="str">
        <f>_xlfn.DISPIMG("ID_57BFAEB1651644688D6576617941A664",1)</f>
        <v>=DISPIMG("ID_57BFAEB1651644688D6576617941A664",1)</v>
      </c>
      <c r="D36" s="11"/>
      <c r="E36" s="11" t="s">
        <v>38</v>
      </c>
      <c r="F36" s="21" t="s">
        <v>28</v>
      </c>
      <c r="G36" s="11" t="s">
        <v>112</v>
      </c>
      <c r="H36" s="11" t="s">
        <v>23</v>
      </c>
      <c r="I36" s="10">
        <v>1</v>
      </c>
      <c r="J36" s="17"/>
      <c r="K36" s="17"/>
    </row>
    <row r="37" ht="121.15" customHeight="1" spans="1:11">
      <c r="A37" s="5">
        <v>27</v>
      </c>
      <c r="B37" s="22" t="s">
        <v>31</v>
      </c>
      <c r="C37" s="10" t="str">
        <f>_xlfn.DISPIMG("ID_EC09E0302DCA4B79ABCD54F544B33367",1)</f>
        <v>=DISPIMG("ID_EC09E0302DCA4B79ABCD54F544B33367",1)</v>
      </c>
      <c r="D37" s="11"/>
      <c r="E37" s="11" t="s">
        <v>36</v>
      </c>
      <c r="F37" s="21" t="s">
        <v>95</v>
      </c>
      <c r="G37" s="11" t="s">
        <v>96</v>
      </c>
      <c r="H37" s="11" t="s">
        <v>23</v>
      </c>
      <c r="I37" s="10">
        <v>1</v>
      </c>
      <c r="J37" s="17"/>
      <c r="K37" s="17"/>
    </row>
    <row r="38" ht="30" customHeight="1" spans="1:11">
      <c r="A38" s="8" t="s">
        <v>113</v>
      </c>
      <c r="B38" s="9"/>
      <c r="C38" s="9"/>
      <c r="D38" s="9"/>
      <c r="E38" s="9"/>
      <c r="F38" s="9"/>
      <c r="G38" s="9"/>
      <c r="H38" s="9"/>
      <c r="I38" s="9"/>
      <c r="J38" s="9"/>
      <c r="K38" s="16"/>
    </row>
    <row r="39" ht="121.15" customHeight="1" spans="1:11">
      <c r="A39" s="5">
        <v>28</v>
      </c>
      <c r="B39" s="22" t="s">
        <v>114</v>
      </c>
      <c r="C39" s="10" t="str">
        <f>_xlfn.DISPIMG("ID_6907BA129F4347C8AAB4DD341795FF1F",1)</f>
        <v>=DISPIMG("ID_6907BA129F4347C8AAB4DD341795FF1F",1)</v>
      </c>
      <c r="D39" s="11"/>
      <c r="E39" s="11" t="s">
        <v>38</v>
      </c>
      <c r="F39" s="21" t="s">
        <v>33</v>
      </c>
      <c r="G39" s="11" t="s">
        <v>115</v>
      </c>
      <c r="H39" s="11" t="s">
        <v>30</v>
      </c>
      <c r="I39" s="10">
        <v>1</v>
      </c>
      <c r="J39" s="17"/>
      <c r="K39" s="17"/>
    </row>
    <row r="40" ht="121.15" customHeight="1" spans="1:11">
      <c r="A40" s="5">
        <v>29</v>
      </c>
      <c r="B40" s="22" t="s">
        <v>74</v>
      </c>
      <c r="C40" s="10" t="str">
        <f>_xlfn.DISPIMG("ID_49FF911B7CF942C3BA623226B38DBF05",1)</f>
        <v>=DISPIMG("ID_49FF911B7CF942C3BA623226B38DBF05",1)</v>
      </c>
      <c r="D40" s="11"/>
      <c r="E40" s="11" t="s">
        <v>69</v>
      </c>
      <c r="F40" s="21" t="s">
        <v>33</v>
      </c>
      <c r="G40" s="11" t="s">
        <v>43</v>
      </c>
      <c r="H40" s="11" t="s">
        <v>30</v>
      </c>
      <c r="I40" s="10">
        <v>1</v>
      </c>
      <c r="J40" s="17"/>
      <c r="K40" s="17"/>
    </row>
    <row r="41" ht="121.15" customHeight="1" spans="1:11">
      <c r="A41" s="5">
        <v>30</v>
      </c>
      <c r="B41" s="22" t="s">
        <v>44</v>
      </c>
      <c r="C41" s="10" t="str">
        <f>_xlfn.DISPIMG("ID_92F430C32E1649F9BE7D43C5895526BA",1)</f>
        <v>=DISPIMG("ID_92F430C32E1649F9BE7D43C5895526BA",1)</v>
      </c>
      <c r="D41" s="11"/>
      <c r="E41" s="11" t="s">
        <v>38</v>
      </c>
      <c r="F41" s="21" t="s">
        <v>70</v>
      </c>
      <c r="G41" s="11" t="s">
        <v>48</v>
      </c>
      <c r="H41" s="11" t="s">
        <v>30</v>
      </c>
      <c r="I41" s="10">
        <v>18</v>
      </c>
      <c r="J41" s="17"/>
      <c r="K41" s="17"/>
    </row>
    <row r="42" ht="30" customHeight="1" spans="1:11">
      <c r="A42" s="8" t="s">
        <v>51</v>
      </c>
      <c r="B42" s="9"/>
      <c r="C42" s="9"/>
      <c r="D42" s="9"/>
      <c r="E42" s="9"/>
      <c r="F42" s="9"/>
      <c r="G42" s="9"/>
      <c r="H42" s="9"/>
      <c r="I42" s="9"/>
      <c r="J42" s="9"/>
      <c r="K42" s="16"/>
    </row>
    <row r="43" ht="121.15" customHeight="1" spans="1:11">
      <c r="A43" s="5">
        <v>31</v>
      </c>
      <c r="B43" s="22" t="s">
        <v>20</v>
      </c>
      <c r="C43" s="10" t="str">
        <f>_xlfn.DISPIMG("ID_410E52F99254419F9713947283080024",1)</f>
        <v>=DISPIMG("ID_410E52F99254419F9713947283080024",1)</v>
      </c>
      <c r="D43" s="11"/>
      <c r="E43" s="11" t="s">
        <v>38</v>
      </c>
      <c r="F43" s="21" t="s">
        <v>33</v>
      </c>
      <c r="G43" s="11" t="s">
        <v>22</v>
      </c>
      <c r="H43" s="11" t="s">
        <v>23</v>
      </c>
      <c r="I43" s="10">
        <v>1</v>
      </c>
      <c r="J43" s="17"/>
      <c r="K43" s="17"/>
    </row>
    <row r="44" ht="121.15" customHeight="1" spans="1:11">
      <c r="A44" s="5">
        <v>32</v>
      </c>
      <c r="B44" s="22" t="s">
        <v>24</v>
      </c>
      <c r="C44" s="10" t="str">
        <f>_xlfn.DISPIMG("ID_FD6205CEA89C4959AFEB18DEC02F22F8",1)</f>
        <v>=DISPIMG("ID_FD6205CEA89C4959AFEB18DEC02F22F8",1)</v>
      </c>
      <c r="D44" s="11"/>
      <c r="E44" s="11" t="s">
        <v>75</v>
      </c>
      <c r="F44" s="21" t="s">
        <v>70</v>
      </c>
      <c r="G44" s="11" t="s">
        <v>93</v>
      </c>
      <c r="H44" s="11" t="s">
        <v>23</v>
      </c>
      <c r="I44" s="10">
        <v>1</v>
      </c>
      <c r="J44" s="17"/>
      <c r="K44" s="17"/>
    </row>
    <row r="45" ht="121.15" customHeight="1" spans="1:11">
      <c r="A45" s="5">
        <v>33</v>
      </c>
      <c r="B45" s="22" t="s">
        <v>81</v>
      </c>
      <c r="C45" s="10" t="str">
        <f>_xlfn.DISPIMG("ID_D21BFAE983A74C0D827892ACED01F5CB",1)</f>
        <v>=DISPIMG("ID_D21BFAE983A74C0D827892ACED01F5CB",1)</v>
      </c>
      <c r="D45" s="11"/>
      <c r="E45" s="11" t="s">
        <v>82</v>
      </c>
      <c r="F45" s="21" t="s">
        <v>33</v>
      </c>
      <c r="G45" s="11" t="s">
        <v>83</v>
      </c>
      <c r="H45" s="11" t="s">
        <v>23</v>
      </c>
      <c r="I45" s="10">
        <v>1</v>
      </c>
      <c r="J45" s="17"/>
      <c r="K45" s="17"/>
    </row>
    <row r="46" ht="36.95" customHeight="1" spans="1:11">
      <c r="A46" s="12" t="s">
        <v>116</v>
      </c>
      <c r="B46" s="13"/>
      <c r="C46" s="13"/>
      <c r="D46" s="13"/>
      <c r="E46" s="13"/>
      <c r="F46" s="13"/>
      <c r="G46" s="13"/>
      <c r="H46" s="13"/>
      <c r="I46" s="13"/>
      <c r="J46" s="18"/>
      <c r="K46" s="5"/>
    </row>
  </sheetData>
  <mergeCells count="12">
    <mergeCell ref="A1:K1"/>
    <mergeCell ref="A3:K3"/>
    <mergeCell ref="A7:K7"/>
    <mergeCell ref="A10:K10"/>
    <mergeCell ref="A17:K17"/>
    <mergeCell ref="A20:K20"/>
    <mergeCell ref="A26:K26"/>
    <mergeCell ref="A30:K30"/>
    <mergeCell ref="A33:K33"/>
    <mergeCell ref="A38:K38"/>
    <mergeCell ref="A42:K42"/>
    <mergeCell ref="A46:J46"/>
  </mergeCells>
  <pageMargins left="0.75" right="0.75" top="1" bottom="1" header="0.511805555555556" footer="0.511805555555556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0"/>
  <sheetViews>
    <sheetView zoomScale="115" zoomScaleNormal="115" topLeftCell="A67" workbookViewId="0">
      <selection activeCell="A70" sqref="A70:J70"/>
    </sheetView>
  </sheetViews>
  <sheetFormatPr defaultColWidth="9" defaultRowHeight="13.5"/>
  <cols>
    <col min="1" max="1" width="9" style="1"/>
    <col min="2" max="2" width="14.3916666666667" customWidth="1"/>
    <col min="3" max="3" width="26.625" customWidth="1"/>
    <col min="4" max="4" width="7" hidden="1" customWidth="1"/>
    <col min="5" max="5" width="8.625" customWidth="1"/>
    <col min="6" max="6" width="32.375" customWidth="1"/>
    <col min="7" max="7" width="12.625" customWidth="1"/>
    <col min="8" max="8" width="6.375" customWidth="1"/>
    <col min="9" max="9" width="5.125" style="2" customWidth="1"/>
    <col min="10" max="10" width="10.5" customWidth="1"/>
    <col min="11" max="11" width="12.125" style="2" customWidth="1"/>
  </cols>
  <sheetData>
    <row r="1" ht="25.15" customHeight="1" spans="1:11">
      <c r="A1" s="3" t="s">
        <v>117</v>
      </c>
      <c r="B1" s="4"/>
      <c r="C1" s="4"/>
      <c r="D1" s="4"/>
      <c r="E1" s="4"/>
      <c r="F1" s="4"/>
      <c r="G1" s="4"/>
      <c r="H1" s="4"/>
      <c r="I1" s="4"/>
      <c r="J1" s="4"/>
      <c r="K1" s="14"/>
    </row>
    <row r="2" ht="37" customHeight="1" spans="1:11">
      <c r="A2" s="5" t="s">
        <v>1</v>
      </c>
      <c r="B2" s="5" t="s">
        <v>9</v>
      </c>
      <c r="C2" s="6" t="s">
        <v>10</v>
      </c>
      <c r="D2" s="7" t="s">
        <v>11</v>
      </c>
      <c r="E2" s="7" t="s">
        <v>12</v>
      </c>
      <c r="F2" s="7" t="s">
        <v>13</v>
      </c>
      <c r="G2" s="7" t="s">
        <v>14</v>
      </c>
      <c r="H2" s="7" t="s">
        <v>15</v>
      </c>
      <c r="I2" s="6" t="s">
        <v>16</v>
      </c>
      <c r="J2" s="15" t="s">
        <v>17</v>
      </c>
      <c r="K2" s="15" t="s">
        <v>18</v>
      </c>
    </row>
    <row r="3" ht="30" customHeight="1" spans="1:11">
      <c r="A3" s="8" t="s">
        <v>19</v>
      </c>
      <c r="B3" s="9"/>
      <c r="C3" s="9"/>
      <c r="D3" s="9"/>
      <c r="E3" s="9"/>
      <c r="F3" s="9"/>
      <c r="G3" s="9"/>
      <c r="H3" s="9"/>
      <c r="I3" s="9"/>
      <c r="J3" s="9"/>
      <c r="K3" s="16"/>
    </row>
    <row r="4" ht="121.15" customHeight="1" spans="1:11">
      <c r="A4" s="5">
        <v>1</v>
      </c>
      <c r="B4" s="5" t="s">
        <v>20</v>
      </c>
      <c r="C4" s="10" t="str">
        <f>_xlfn.DISPIMG("ID_E49873D00BEB421A815F0D252E9D2D32",1)</f>
        <v>=DISPIMG("ID_E49873D00BEB421A815F0D252E9D2D32",1)</v>
      </c>
      <c r="D4" s="11"/>
      <c r="E4" s="11"/>
      <c r="F4" s="11" t="s">
        <v>33</v>
      </c>
      <c r="G4" s="11" t="s">
        <v>22</v>
      </c>
      <c r="H4" s="11" t="s">
        <v>23</v>
      </c>
      <c r="I4" s="10">
        <v>3</v>
      </c>
      <c r="J4" s="17"/>
      <c r="K4" s="17"/>
    </row>
    <row r="5" ht="121.15" customHeight="1" spans="1:11">
      <c r="A5" s="5">
        <v>2</v>
      </c>
      <c r="B5" s="5" t="s">
        <v>24</v>
      </c>
      <c r="C5" s="10" t="str">
        <f>_xlfn.DISPIMG("ID_F62A932C61024430BCBF32D5F33B4BA1",1)</f>
        <v>=DISPIMG("ID_F62A932C61024430BCBF32D5F33B4BA1",1)</v>
      </c>
      <c r="D5" s="11"/>
      <c r="E5" s="11"/>
      <c r="F5" s="11" t="s">
        <v>70</v>
      </c>
      <c r="G5" s="11" t="s">
        <v>48</v>
      </c>
      <c r="H5" s="11" t="s">
        <v>23</v>
      </c>
      <c r="I5" s="10">
        <v>3</v>
      </c>
      <c r="J5" s="17"/>
      <c r="K5" s="17"/>
    </row>
    <row r="6" ht="121.15" customHeight="1" spans="1:11">
      <c r="A6" s="5">
        <v>3</v>
      </c>
      <c r="B6" s="5" t="s">
        <v>118</v>
      </c>
      <c r="C6" s="10" t="str">
        <f>_xlfn.DISPIMG("ID_836A6CEF39FA451493A372CBE669AE9C",1)</f>
        <v>=DISPIMG("ID_836A6CEF39FA451493A372CBE669AE9C",1)</v>
      </c>
      <c r="D6" s="11"/>
      <c r="E6" s="11"/>
      <c r="F6" s="11" t="s">
        <v>70</v>
      </c>
      <c r="G6" s="11" t="s">
        <v>119</v>
      </c>
      <c r="H6" s="11" t="s">
        <v>23</v>
      </c>
      <c r="I6" s="10">
        <v>6</v>
      </c>
      <c r="J6" s="17"/>
      <c r="K6" s="17"/>
    </row>
    <row r="7" ht="121.15" customHeight="1" spans="1:11">
      <c r="A7" s="5">
        <v>4</v>
      </c>
      <c r="B7" s="5" t="s">
        <v>27</v>
      </c>
      <c r="C7" s="10" t="str">
        <f>_xlfn.DISPIMG("ID_D4D4D82B90784736A7B918F441B261A7",1)</f>
        <v>=DISPIMG("ID_D4D4D82B90784736A7B918F441B261A7",1)</v>
      </c>
      <c r="D7" s="11"/>
      <c r="E7" s="11"/>
      <c r="F7" s="11" t="s">
        <v>28</v>
      </c>
      <c r="G7" s="11" t="s">
        <v>29</v>
      </c>
      <c r="H7" s="11" t="s">
        <v>30</v>
      </c>
      <c r="I7" s="10">
        <v>1</v>
      </c>
      <c r="J7" s="17"/>
      <c r="K7" s="17"/>
    </row>
    <row r="8" ht="121.15" customHeight="1" spans="1:11">
      <c r="A8" s="5">
        <v>5</v>
      </c>
      <c r="B8" s="5" t="s">
        <v>31</v>
      </c>
      <c r="C8" s="10" t="str">
        <f>_xlfn.DISPIMG("ID_AD3407C08443438E9892377547AD6715",1)</f>
        <v>=DISPIMG("ID_AD3407C08443438E9892377547AD6715",1)</v>
      </c>
      <c r="D8" s="11" t="s">
        <v>20</v>
      </c>
      <c r="E8" s="11" t="s">
        <v>32</v>
      </c>
      <c r="F8" s="11" t="s">
        <v>33</v>
      </c>
      <c r="G8" s="11" t="s">
        <v>34</v>
      </c>
      <c r="H8" s="11" t="s">
        <v>30</v>
      </c>
      <c r="I8" s="10">
        <v>1</v>
      </c>
      <c r="J8" s="17"/>
      <c r="K8" s="17"/>
    </row>
    <row r="9" ht="30" customHeight="1" spans="1:11">
      <c r="A9" s="8" t="s">
        <v>35</v>
      </c>
      <c r="B9" s="9"/>
      <c r="C9" s="9"/>
      <c r="D9" s="9"/>
      <c r="E9" s="9"/>
      <c r="F9" s="9"/>
      <c r="G9" s="9"/>
      <c r="H9" s="9"/>
      <c r="I9" s="9"/>
      <c r="J9" s="9"/>
      <c r="K9" s="16"/>
    </row>
    <row r="10" ht="121.15" customHeight="1" spans="1:11">
      <c r="A10" s="5">
        <v>6</v>
      </c>
      <c r="B10" s="5" t="s">
        <v>20</v>
      </c>
      <c r="C10" s="10" t="str">
        <f>_xlfn.DISPIMG("ID_06AB40CB77CF4913AED77967D25DFF7D",1)</f>
        <v>=DISPIMG("ID_06AB40CB77CF4913AED77967D25DFF7D",1)</v>
      </c>
      <c r="D10" s="11"/>
      <c r="E10" s="11" t="s">
        <v>36</v>
      </c>
      <c r="F10" s="11" t="s">
        <v>33</v>
      </c>
      <c r="G10" s="11" t="s">
        <v>22</v>
      </c>
      <c r="H10" s="11" t="s">
        <v>23</v>
      </c>
      <c r="I10" s="10">
        <v>1</v>
      </c>
      <c r="J10" s="17"/>
      <c r="K10" s="17"/>
    </row>
    <row r="11" ht="121.15" customHeight="1" spans="1:11">
      <c r="A11" s="5">
        <v>7</v>
      </c>
      <c r="B11" s="5" t="s">
        <v>24</v>
      </c>
      <c r="C11" s="10" t="str">
        <f>_xlfn.DISPIMG("ID_D43E6F871D96495993B10FCED894F292",1)</f>
        <v>=DISPIMG("ID_D43E6F871D96495993B10FCED894F292",1)</v>
      </c>
      <c r="D11" s="11"/>
      <c r="E11" s="11" t="s">
        <v>36</v>
      </c>
      <c r="F11" s="11" t="s">
        <v>70</v>
      </c>
      <c r="G11" s="11" t="s">
        <v>26</v>
      </c>
      <c r="H11" s="11" t="s">
        <v>23</v>
      </c>
      <c r="I11" s="10">
        <v>1</v>
      </c>
      <c r="J11" s="17"/>
      <c r="K11" s="17"/>
    </row>
    <row r="12" ht="121.15" customHeight="1" spans="1:11">
      <c r="A12" s="5">
        <v>8</v>
      </c>
      <c r="B12" s="5" t="s">
        <v>37</v>
      </c>
      <c r="C12" s="10" t="str">
        <f>_xlfn.DISPIMG("ID_589C055311994AE4AD3B73A7DF5BCCEC",1)</f>
        <v>=DISPIMG("ID_589C055311994AE4AD3B73A7DF5BCCEC",1)</v>
      </c>
      <c r="D12" s="11"/>
      <c r="E12" s="11" t="s">
        <v>38</v>
      </c>
      <c r="F12" s="11" t="s">
        <v>28</v>
      </c>
      <c r="G12" s="11" t="s">
        <v>29</v>
      </c>
      <c r="H12" s="11" t="s">
        <v>23</v>
      </c>
      <c r="I12" s="10">
        <v>1</v>
      </c>
      <c r="J12" s="17"/>
      <c r="K12" s="17"/>
    </row>
    <row r="13" ht="121.15" customHeight="1" spans="1:11">
      <c r="A13" s="5">
        <v>9</v>
      </c>
      <c r="B13" s="5" t="s">
        <v>31</v>
      </c>
      <c r="C13" s="10" t="str">
        <f>_xlfn.DISPIMG("ID_E8603D854C3B47E2AE761E322F8F2AB5",1)</f>
        <v>=DISPIMG("ID_E8603D854C3B47E2AE761E322F8F2AB5",1)</v>
      </c>
      <c r="D13" s="11"/>
      <c r="E13" s="11" t="s">
        <v>39</v>
      </c>
      <c r="F13" s="11" t="s">
        <v>33</v>
      </c>
      <c r="G13" s="11" t="s">
        <v>34</v>
      </c>
      <c r="H13" s="11" t="s">
        <v>23</v>
      </c>
      <c r="I13" s="10">
        <v>1</v>
      </c>
      <c r="J13" s="17"/>
      <c r="K13" s="17"/>
    </row>
    <row r="14" ht="121.15" customHeight="1" spans="1:11">
      <c r="A14" s="5">
        <v>10</v>
      </c>
      <c r="B14" s="5" t="s">
        <v>120</v>
      </c>
      <c r="C14" s="10" t="str">
        <f>_xlfn.DISPIMG("ID_CF649FEC12724AFE8EC9D2AFA52061F6",1)</f>
        <v>=DISPIMG("ID_CF649FEC12724AFE8EC9D2AFA52061F6",1)</v>
      </c>
      <c r="D14" s="11"/>
      <c r="E14" s="11"/>
      <c r="F14" s="11" t="s">
        <v>33</v>
      </c>
      <c r="G14" s="11" t="s">
        <v>121</v>
      </c>
      <c r="H14" s="11" t="s">
        <v>84</v>
      </c>
      <c r="I14" s="10">
        <v>1</v>
      </c>
      <c r="J14" s="17"/>
      <c r="K14" s="17"/>
    </row>
    <row r="15" ht="121.15" customHeight="1" spans="1:11">
      <c r="A15" s="5">
        <v>11</v>
      </c>
      <c r="B15" s="5" t="s">
        <v>122</v>
      </c>
      <c r="C15" s="10" t="str">
        <f>_xlfn.DISPIMG("ID_6CAA45152EE146EEAEF39D90049DB485",1)</f>
        <v>=DISPIMG("ID_6CAA45152EE146EEAEF39D90049DB485",1)</v>
      </c>
      <c r="D15" s="11"/>
      <c r="E15" s="11"/>
      <c r="F15" s="11" t="s">
        <v>70</v>
      </c>
      <c r="G15" s="11" t="s">
        <v>48</v>
      </c>
      <c r="H15" s="11" t="s">
        <v>84</v>
      </c>
      <c r="I15" s="10">
        <v>2</v>
      </c>
      <c r="J15" s="17"/>
      <c r="K15" s="17"/>
    </row>
    <row r="16" ht="30" customHeight="1" spans="1:11">
      <c r="A16" s="8" t="s">
        <v>123</v>
      </c>
      <c r="B16" s="9"/>
      <c r="C16" s="9"/>
      <c r="D16" s="9"/>
      <c r="E16" s="9"/>
      <c r="F16" s="9"/>
      <c r="G16" s="9"/>
      <c r="H16" s="9"/>
      <c r="I16" s="9"/>
      <c r="J16" s="9"/>
      <c r="K16" s="16"/>
    </row>
    <row r="17" ht="121.15" customHeight="1" spans="1:11">
      <c r="A17" s="5">
        <v>12</v>
      </c>
      <c r="B17" s="5" t="s">
        <v>41</v>
      </c>
      <c r="C17" s="10" t="str">
        <f>_xlfn.DISPIMG("ID_20C93AD249B74F4BBF0CCD84AF3C50F6",1)</f>
        <v>=DISPIMG("ID_20C93AD249B74F4BBF0CCD84AF3C50F6",1)</v>
      </c>
      <c r="D17" s="11"/>
      <c r="E17" s="11" t="s">
        <v>38</v>
      </c>
      <c r="F17" s="11" t="s">
        <v>33</v>
      </c>
      <c r="G17" s="11" t="s">
        <v>43</v>
      </c>
      <c r="H17" s="11" t="s">
        <v>23</v>
      </c>
      <c r="I17" s="10">
        <v>2</v>
      </c>
      <c r="J17" s="17"/>
      <c r="K17" s="17"/>
    </row>
    <row r="18" ht="121.15" customHeight="1" spans="1:11">
      <c r="A18" s="5">
        <v>13</v>
      </c>
      <c r="B18" s="5" t="s">
        <v>124</v>
      </c>
      <c r="C18" s="10" t="str">
        <f>_xlfn.DISPIMG("ID_3583B900814842B4AC8BEA23B50E7FB7",1)</f>
        <v>=DISPIMG("ID_3583B900814842B4AC8BEA23B50E7FB7",1)</v>
      </c>
      <c r="D18" s="11"/>
      <c r="E18" s="11" t="s">
        <v>38</v>
      </c>
      <c r="F18" s="11" t="s">
        <v>33</v>
      </c>
      <c r="G18" s="11" t="s">
        <v>125</v>
      </c>
      <c r="H18" s="11" t="s">
        <v>23</v>
      </c>
      <c r="I18" s="10">
        <v>1</v>
      </c>
      <c r="J18" s="17"/>
      <c r="K18" s="17"/>
    </row>
    <row r="19" ht="121.15" customHeight="1" spans="1:11">
      <c r="A19" s="5">
        <v>14</v>
      </c>
      <c r="B19" s="5" t="s">
        <v>44</v>
      </c>
      <c r="C19" s="10" t="str">
        <f>_xlfn.DISPIMG("ID_C8D696E38D9F4329B64A42F8202367C9",1)</f>
        <v>=DISPIMG("ID_C8D696E38D9F4329B64A42F8202367C9",1)</v>
      </c>
      <c r="D19" s="11" t="s">
        <v>45</v>
      </c>
      <c r="E19" s="11" t="s">
        <v>46</v>
      </c>
      <c r="F19" s="11" t="s">
        <v>70</v>
      </c>
      <c r="G19" s="11" t="s">
        <v>48</v>
      </c>
      <c r="H19" s="11" t="s">
        <v>23</v>
      </c>
      <c r="I19" s="10">
        <v>15</v>
      </c>
      <c r="J19" s="17"/>
      <c r="K19" s="17"/>
    </row>
    <row r="20" ht="121.15" customHeight="1" spans="1:11">
      <c r="A20" s="5">
        <v>15</v>
      </c>
      <c r="B20" s="5" t="s">
        <v>49</v>
      </c>
      <c r="C20" s="10" t="str">
        <f>_xlfn.DISPIMG("ID_248B739480264FFBB2096337D609D174",1)</f>
        <v>=DISPIMG("ID_248B739480264FFBB2096337D609D174",1)</v>
      </c>
      <c r="D20" s="11"/>
      <c r="E20" s="11" t="s">
        <v>38</v>
      </c>
      <c r="F20" s="11" t="s">
        <v>33</v>
      </c>
      <c r="G20" s="11" t="s">
        <v>50</v>
      </c>
      <c r="H20" s="11" t="s">
        <v>23</v>
      </c>
      <c r="I20" s="10">
        <v>1</v>
      </c>
      <c r="J20" s="17"/>
      <c r="K20" s="17"/>
    </row>
    <row r="21" ht="30" customHeight="1" spans="1:11">
      <c r="A21" s="8" t="s">
        <v>51</v>
      </c>
      <c r="B21" s="9"/>
      <c r="C21" s="9"/>
      <c r="D21" s="9"/>
      <c r="E21" s="9"/>
      <c r="F21" s="9"/>
      <c r="G21" s="9"/>
      <c r="H21" s="9"/>
      <c r="I21" s="9"/>
      <c r="J21" s="9"/>
      <c r="K21" s="16"/>
    </row>
    <row r="22" ht="121.15" customHeight="1" spans="1:11">
      <c r="A22" s="5">
        <v>16</v>
      </c>
      <c r="B22" s="5" t="s">
        <v>20</v>
      </c>
      <c r="C22" s="10" t="str">
        <f>_xlfn.DISPIMG("ID_8756BFC196BA4AA8B6942D73E39B6B83",1)</f>
        <v>=DISPIMG("ID_8756BFC196BA4AA8B6942D73E39B6B83",1)</v>
      </c>
      <c r="D22" s="11"/>
      <c r="E22" s="11" t="s">
        <v>38</v>
      </c>
      <c r="F22" s="11" t="s">
        <v>33</v>
      </c>
      <c r="G22" s="11" t="s">
        <v>22</v>
      </c>
      <c r="H22" s="11" t="s">
        <v>23</v>
      </c>
      <c r="I22" s="10">
        <v>1</v>
      </c>
      <c r="J22" s="17"/>
      <c r="K22" s="17"/>
    </row>
    <row r="23" ht="121.15" customHeight="1" spans="1:11">
      <c r="A23" s="5">
        <v>17</v>
      </c>
      <c r="B23" s="5" t="s">
        <v>122</v>
      </c>
      <c r="C23" s="10" t="str">
        <f>_xlfn.DISPIMG("ID_5EA95B4A405D465C89EE552C4F2D4F84",1)</f>
        <v>=DISPIMG("ID_5EA95B4A405D465C89EE552C4F2D4F84",1)</v>
      </c>
      <c r="D23" s="11"/>
      <c r="E23" s="11"/>
      <c r="F23" s="11" t="s">
        <v>126</v>
      </c>
      <c r="G23" s="11" t="s">
        <v>26</v>
      </c>
      <c r="H23" s="11" t="s">
        <v>23</v>
      </c>
      <c r="I23" s="10">
        <v>1</v>
      </c>
      <c r="J23" s="17"/>
      <c r="K23" s="17"/>
    </row>
    <row r="24" ht="121.15" customHeight="1" spans="1:11">
      <c r="A24" s="5">
        <v>18</v>
      </c>
      <c r="B24" s="5" t="s">
        <v>118</v>
      </c>
      <c r="C24" s="10" t="str">
        <f>_xlfn.DISPIMG("ID_278C588E6AC946CF83A265F933FCA8CA",1)</f>
        <v>=DISPIMG("ID_278C588E6AC946CF83A265F933FCA8CA",1)</v>
      </c>
      <c r="D24" s="11"/>
      <c r="E24" s="11"/>
      <c r="F24" s="11" t="s">
        <v>127</v>
      </c>
      <c r="G24" s="11" t="s">
        <v>75</v>
      </c>
      <c r="H24" s="11" t="s">
        <v>23</v>
      </c>
      <c r="I24" s="10">
        <v>2</v>
      </c>
      <c r="J24" s="17"/>
      <c r="K24" s="17"/>
    </row>
    <row r="25" ht="121.15" customHeight="1" spans="1:11">
      <c r="A25" s="5">
        <v>19</v>
      </c>
      <c r="B25" s="5" t="s">
        <v>37</v>
      </c>
      <c r="C25" s="10" t="str">
        <f>_xlfn.DISPIMG("ID_1ADA605698354105B7EEDA95677231D6",1)</f>
        <v>=DISPIMG("ID_1ADA605698354105B7EEDA95677231D6",1)</v>
      </c>
      <c r="D25" s="11"/>
      <c r="E25" s="11"/>
      <c r="F25" s="11" t="s">
        <v>28</v>
      </c>
      <c r="G25" s="11" t="s">
        <v>29</v>
      </c>
      <c r="H25" s="11" t="s">
        <v>23</v>
      </c>
      <c r="I25" s="10">
        <v>1</v>
      </c>
      <c r="J25" s="17"/>
      <c r="K25" s="17"/>
    </row>
    <row r="26" ht="121.15" customHeight="1" spans="1:11">
      <c r="A26" s="5">
        <v>20</v>
      </c>
      <c r="B26" s="5" t="s">
        <v>31</v>
      </c>
      <c r="C26" s="10" t="str">
        <f>_xlfn.DISPIMG("ID_C80F2C66270C4CA39AC9561F64D17C48",1)</f>
        <v>=DISPIMG("ID_C80F2C66270C4CA39AC9561F64D17C48",1)</v>
      </c>
      <c r="D26" s="11"/>
      <c r="E26" s="11"/>
      <c r="F26" s="11" t="s">
        <v>33</v>
      </c>
      <c r="G26" s="11" t="s">
        <v>34</v>
      </c>
      <c r="H26" s="11" t="s">
        <v>23</v>
      </c>
      <c r="I26" s="10">
        <v>1</v>
      </c>
      <c r="J26" s="17"/>
      <c r="K26" s="17"/>
    </row>
    <row r="27" ht="121.15" customHeight="1" spans="1:11">
      <c r="A27" s="5">
        <v>21</v>
      </c>
      <c r="B27" s="5" t="s">
        <v>128</v>
      </c>
      <c r="C27" s="10" t="str">
        <f>_xlfn.DISPIMG("ID_F7DEB980D4C74738B99B759AFD61F5A9",1)</f>
        <v>=DISPIMG("ID_F7DEB980D4C74738B99B759AFD61F5A9",1)</v>
      </c>
      <c r="D27" s="11"/>
      <c r="E27" s="11"/>
      <c r="F27" s="11" t="s">
        <v>33</v>
      </c>
      <c r="G27" s="11" t="s">
        <v>129</v>
      </c>
      <c r="H27" s="11" t="s">
        <v>84</v>
      </c>
      <c r="I27" s="10">
        <v>1</v>
      </c>
      <c r="J27" s="17"/>
      <c r="K27" s="17"/>
    </row>
    <row r="28" ht="30" customHeight="1" spans="1:11">
      <c r="A28" s="8" t="s">
        <v>51</v>
      </c>
      <c r="B28" s="9"/>
      <c r="C28" s="9"/>
      <c r="D28" s="9"/>
      <c r="E28" s="9"/>
      <c r="F28" s="9"/>
      <c r="G28" s="9"/>
      <c r="H28" s="9"/>
      <c r="I28" s="9"/>
      <c r="J28" s="9"/>
      <c r="K28" s="16"/>
    </row>
    <row r="29" ht="121.15" customHeight="1" spans="1:11">
      <c r="A29" s="5">
        <v>22</v>
      </c>
      <c r="B29" s="5" t="s">
        <v>20</v>
      </c>
      <c r="C29" s="10" t="str">
        <f>_xlfn.DISPIMG("ID_88210A1C06A34E8B9668AD0DF4578F3C",1)</f>
        <v>=DISPIMG("ID_88210A1C06A34E8B9668AD0DF4578F3C",1)</v>
      </c>
      <c r="D29" s="11"/>
      <c r="E29" s="11" t="s">
        <v>38</v>
      </c>
      <c r="F29" s="11" t="s">
        <v>33</v>
      </c>
      <c r="G29" s="11" t="s">
        <v>22</v>
      </c>
      <c r="H29" s="11" t="s">
        <v>23</v>
      </c>
      <c r="I29" s="10">
        <v>2</v>
      </c>
      <c r="J29" s="17"/>
      <c r="K29" s="17"/>
    </row>
    <row r="30" ht="121.15" customHeight="1" spans="1:11">
      <c r="A30" s="5">
        <v>23</v>
      </c>
      <c r="B30" s="5" t="s">
        <v>24</v>
      </c>
      <c r="C30" s="10" t="str">
        <f>_xlfn.DISPIMG("ID_81338E76425B489399CC6B42793822BA",1)</f>
        <v>=DISPIMG("ID_81338E76425B489399CC6B42793822BA",1)</v>
      </c>
      <c r="D30" s="11"/>
      <c r="E30" s="11"/>
      <c r="F30" s="11" t="s">
        <v>70</v>
      </c>
      <c r="G30" s="11" t="s">
        <v>26</v>
      </c>
      <c r="H30" s="11" t="s">
        <v>23</v>
      </c>
      <c r="I30" s="10">
        <v>2</v>
      </c>
      <c r="J30" s="17"/>
      <c r="K30" s="17"/>
    </row>
    <row r="31" ht="30" customHeight="1" spans="1:11">
      <c r="A31" s="8" t="s">
        <v>130</v>
      </c>
      <c r="B31" s="9"/>
      <c r="C31" s="9"/>
      <c r="D31" s="9"/>
      <c r="E31" s="9"/>
      <c r="F31" s="9"/>
      <c r="G31" s="9"/>
      <c r="H31" s="9"/>
      <c r="I31" s="9"/>
      <c r="J31" s="9"/>
      <c r="K31" s="16"/>
    </row>
    <row r="32" ht="121.15" customHeight="1" spans="1:11">
      <c r="A32" s="5">
        <v>24</v>
      </c>
      <c r="B32" s="5" t="s">
        <v>74</v>
      </c>
      <c r="C32" s="10" t="str">
        <f>_xlfn.DISPIMG("ID_B99827A6F2CA4775985EBC7554B94DDE",1)</f>
        <v>=DISPIMG("ID_B99827A6F2CA4775985EBC7554B94DDE",1)</v>
      </c>
      <c r="D32" s="11"/>
      <c r="E32" s="11" t="s">
        <v>38</v>
      </c>
      <c r="F32" s="11" t="s">
        <v>33</v>
      </c>
      <c r="G32" s="11" t="s">
        <v>43</v>
      </c>
      <c r="H32" s="11" t="s">
        <v>30</v>
      </c>
      <c r="I32" s="10">
        <v>2</v>
      </c>
      <c r="J32" s="17"/>
      <c r="K32" s="17"/>
    </row>
    <row r="33" ht="121.15" customHeight="1" spans="1:11">
      <c r="A33" s="5">
        <v>25</v>
      </c>
      <c r="B33" s="5" t="s">
        <v>24</v>
      </c>
      <c r="C33" s="10" t="str">
        <f>_xlfn.DISPIMG("ID_AF1F2D5D31544DE6B752CE7558DE5977",1)</f>
        <v>=DISPIMG("ID_AF1F2D5D31544DE6B752CE7558DE5977",1)</v>
      </c>
      <c r="D33" s="11"/>
      <c r="E33" s="11"/>
      <c r="F33" s="11" t="s">
        <v>70</v>
      </c>
      <c r="G33" s="11" t="s">
        <v>48</v>
      </c>
      <c r="H33" s="11" t="s">
        <v>23</v>
      </c>
      <c r="I33" s="10">
        <v>12</v>
      </c>
      <c r="J33" s="17"/>
      <c r="K33" s="17"/>
    </row>
    <row r="34" ht="29" customHeight="1" spans="1:11">
      <c r="A34" s="12" t="s">
        <v>51</v>
      </c>
      <c r="B34" s="13"/>
      <c r="C34" s="13"/>
      <c r="D34" s="13"/>
      <c r="E34" s="13"/>
      <c r="F34" s="13"/>
      <c r="G34" s="13"/>
      <c r="H34" s="13"/>
      <c r="I34" s="13"/>
      <c r="J34" s="13"/>
      <c r="K34" s="18"/>
    </row>
    <row r="35" ht="121.15" customHeight="1" spans="1:11">
      <c r="A35" s="5">
        <v>26</v>
      </c>
      <c r="B35" s="5" t="s">
        <v>20</v>
      </c>
      <c r="C35" s="10" t="str">
        <f>_xlfn.DISPIMG("ID_9A414DC3428C47559F92ABF67AFEEEFB",1)</f>
        <v>=DISPIMG("ID_9A414DC3428C47559F92ABF67AFEEEFB",1)</v>
      </c>
      <c r="D35" s="11"/>
      <c r="E35" s="11" t="s">
        <v>38</v>
      </c>
      <c r="F35" s="11" t="s">
        <v>33</v>
      </c>
      <c r="G35" s="11" t="s">
        <v>22</v>
      </c>
      <c r="H35" s="11" t="s">
        <v>30</v>
      </c>
      <c r="I35" s="10">
        <v>1</v>
      </c>
      <c r="J35" s="17"/>
      <c r="K35" s="17"/>
    </row>
    <row r="36" ht="121.15" customHeight="1" spans="1:11">
      <c r="A36" s="5">
        <v>27</v>
      </c>
      <c r="B36" s="5" t="s">
        <v>24</v>
      </c>
      <c r="C36" s="10" t="str">
        <f>_xlfn.DISPIMG("ID_846F17ED7C7746389C697EC49B9B452F",1)</f>
        <v>=DISPIMG("ID_846F17ED7C7746389C697EC49B9B452F",1)</v>
      </c>
      <c r="D36" s="11"/>
      <c r="E36" s="11" t="s">
        <v>69</v>
      </c>
      <c r="F36" s="11" t="s">
        <v>70</v>
      </c>
      <c r="G36" s="11" t="s">
        <v>26</v>
      </c>
      <c r="H36" s="11" t="s">
        <v>30</v>
      </c>
      <c r="I36" s="10">
        <v>1</v>
      </c>
      <c r="J36" s="17"/>
      <c r="K36" s="17"/>
    </row>
    <row r="37" ht="121.15" customHeight="1" spans="1:11">
      <c r="A37" s="5">
        <v>28</v>
      </c>
      <c r="B37" s="5" t="s">
        <v>37</v>
      </c>
      <c r="C37" s="10" t="str">
        <f>_xlfn.DISPIMG("ID_3209C86CDFF54B8EAD08D61D05132EF2",1)</f>
        <v>=DISPIMG("ID_3209C86CDFF54B8EAD08D61D05132EF2",1)</v>
      </c>
      <c r="D37" s="11"/>
      <c r="E37" s="11" t="s">
        <v>38</v>
      </c>
      <c r="F37" s="11" t="s">
        <v>28</v>
      </c>
      <c r="G37" s="11" t="s">
        <v>29</v>
      </c>
      <c r="H37" s="11" t="s">
        <v>30</v>
      </c>
      <c r="I37" s="10">
        <v>1</v>
      </c>
      <c r="J37" s="17"/>
      <c r="K37" s="17"/>
    </row>
    <row r="38" ht="121.15" customHeight="1" spans="1:11">
      <c r="A38" s="5">
        <v>29</v>
      </c>
      <c r="B38" s="5" t="s">
        <v>31</v>
      </c>
      <c r="C38" s="10" t="str">
        <f>_xlfn.DISPIMG("ID_A37184168154478E88A0001F57782758",1)</f>
        <v>=DISPIMG("ID_A37184168154478E88A0001F57782758",1)</v>
      </c>
      <c r="D38" s="11"/>
      <c r="E38" s="11" t="s">
        <v>39</v>
      </c>
      <c r="F38" s="11" t="s">
        <v>33</v>
      </c>
      <c r="G38" s="11" t="s">
        <v>34</v>
      </c>
      <c r="H38" s="11" t="s">
        <v>23</v>
      </c>
      <c r="I38" s="10">
        <v>1</v>
      </c>
      <c r="J38" s="17"/>
      <c r="K38" s="17"/>
    </row>
    <row r="39" ht="35" customHeight="1" spans="1:11">
      <c r="A39" s="12" t="s">
        <v>131</v>
      </c>
      <c r="B39" s="13"/>
      <c r="C39" s="13"/>
      <c r="D39" s="13"/>
      <c r="E39" s="13"/>
      <c r="F39" s="13"/>
      <c r="G39" s="13"/>
      <c r="H39" s="13"/>
      <c r="I39" s="13"/>
      <c r="J39" s="13"/>
      <c r="K39" s="18"/>
    </row>
    <row r="40" ht="121.15" customHeight="1" spans="1:11">
      <c r="A40" s="5">
        <v>30</v>
      </c>
      <c r="B40" s="5" t="s">
        <v>132</v>
      </c>
      <c r="C40" s="10" t="str">
        <f>_xlfn.DISPIMG("ID_C47CAF355D4441B981796F3D1436E0B4",1)</f>
        <v>=DISPIMG("ID_C47CAF355D4441B981796F3D1436E0B4",1)</v>
      </c>
      <c r="D40" s="11"/>
      <c r="E40" s="11" t="s">
        <v>38</v>
      </c>
      <c r="F40" s="11" t="s">
        <v>33</v>
      </c>
      <c r="G40" s="11" t="s">
        <v>61</v>
      </c>
      <c r="H40" s="11" t="s">
        <v>30</v>
      </c>
      <c r="I40" s="10">
        <v>2</v>
      </c>
      <c r="J40" s="17"/>
      <c r="K40" s="17"/>
    </row>
    <row r="41" ht="121.15" customHeight="1" spans="1:11">
      <c r="A41" s="5">
        <v>31</v>
      </c>
      <c r="B41" s="5" t="s">
        <v>24</v>
      </c>
      <c r="C41" s="10" t="str">
        <f>_xlfn.DISPIMG("ID_2F3C4C0D6CDC4236ACA03D515A01F215",1)</f>
        <v>=DISPIMG("ID_2F3C4C0D6CDC4236ACA03D515A01F215",1)</v>
      </c>
      <c r="D41" s="11"/>
      <c r="E41" s="11"/>
      <c r="F41" s="11" t="s">
        <v>70</v>
      </c>
      <c r="G41" s="11" t="s">
        <v>48</v>
      </c>
      <c r="H41" s="11" t="s">
        <v>23</v>
      </c>
      <c r="I41" s="10">
        <v>20</v>
      </c>
      <c r="J41" s="17"/>
      <c r="K41" s="17"/>
    </row>
    <row r="42" ht="30" customHeight="1" spans="1:11">
      <c r="A42" s="8" t="s">
        <v>62</v>
      </c>
      <c r="B42" s="9"/>
      <c r="C42" s="9"/>
      <c r="D42" s="9"/>
      <c r="E42" s="9"/>
      <c r="F42" s="9"/>
      <c r="G42" s="9"/>
      <c r="H42" s="9"/>
      <c r="I42" s="9"/>
      <c r="J42" s="9"/>
      <c r="K42" s="16"/>
    </row>
    <row r="43" ht="121.15" customHeight="1" spans="1:11">
      <c r="A43" s="5">
        <v>32</v>
      </c>
      <c r="B43" s="5" t="s">
        <v>63</v>
      </c>
      <c r="C43" s="10" t="str">
        <f>_xlfn.DISPIMG("ID_E6B20CB043544999806D4884309CBAC5",1)</f>
        <v>=DISPIMG("ID_E6B20CB043544999806D4884309CBAC5",1)</v>
      </c>
      <c r="D43" s="11"/>
      <c r="E43" s="11" t="s">
        <v>64</v>
      </c>
      <c r="F43" s="11" t="s">
        <v>65</v>
      </c>
      <c r="G43" s="11" t="s">
        <v>66</v>
      </c>
      <c r="H43" s="11" t="s">
        <v>30</v>
      </c>
      <c r="I43" s="10">
        <v>1</v>
      </c>
      <c r="J43" s="17"/>
      <c r="K43" s="17"/>
    </row>
    <row r="44" ht="121.15" customHeight="1" spans="1:11">
      <c r="A44" s="5">
        <v>33</v>
      </c>
      <c r="B44" s="5" t="s">
        <v>31</v>
      </c>
      <c r="C44" s="10" t="str">
        <f>_xlfn.DISPIMG("ID_A651BA949ABE42C6A89D96AC4C77E7BE",1)</f>
        <v>=DISPIMG("ID_A651BA949ABE42C6A89D96AC4C77E7BE",1)</v>
      </c>
      <c r="D44" s="11"/>
      <c r="E44" s="11" t="s">
        <v>67</v>
      </c>
      <c r="F44" s="11" t="s">
        <v>33</v>
      </c>
      <c r="G44" s="11" t="s">
        <v>34</v>
      </c>
      <c r="H44" s="11" t="s">
        <v>30</v>
      </c>
      <c r="I44" s="10">
        <v>1</v>
      </c>
      <c r="J44" s="17"/>
      <c r="K44" s="17"/>
    </row>
    <row r="45" ht="30" customHeight="1" spans="1:11">
      <c r="A45" s="8" t="s">
        <v>68</v>
      </c>
      <c r="B45" s="9"/>
      <c r="C45" s="9"/>
      <c r="D45" s="9"/>
      <c r="E45" s="9"/>
      <c r="F45" s="9"/>
      <c r="G45" s="9"/>
      <c r="H45" s="9"/>
      <c r="I45" s="9"/>
      <c r="J45" s="9"/>
      <c r="K45" s="16"/>
    </row>
    <row r="46" ht="121.15" customHeight="1" spans="1:11">
      <c r="A46" s="5">
        <v>34</v>
      </c>
      <c r="B46" s="5" t="s">
        <v>20</v>
      </c>
      <c r="C46" s="10" t="str">
        <f>_xlfn.DISPIMG("ID_5C5AC9BBE7694B6DBB716FAD0FC39B94",1)</f>
        <v>=DISPIMG("ID_5C5AC9BBE7694B6DBB716FAD0FC39B94",1)</v>
      </c>
      <c r="D46" s="11"/>
      <c r="E46" s="11" t="s">
        <v>38</v>
      </c>
      <c r="F46" s="11" t="s">
        <v>33</v>
      </c>
      <c r="G46" s="11" t="s">
        <v>22</v>
      </c>
      <c r="H46" s="11" t="s">
        <v>30</v>
      </c>
      <c r="I46" s="10">
        <v>1</v>
      </c>
      <c r="J46" s="17"/>
      <c r="K46" s="17"/>
    </row>
    <row r="47" ht="121.15" customHeight="1" spans="1:11">
      <c r="A47" s="5">
        <v>35</v>
      </c>
      <c r="B47" s="5" t="s">
        <v>24</v>
      </c>
      <c r="C47" s="10" t="str">
        <f>_xlfn.DISPIMG("ID_B428170821574463AEEE8836BD2803CC",1)</f>
        <v>=DISPIMG("ID_B428170821574463AEEE8836BD2803CC",1)</v>
      </c>
      <c r="D47" s="11"/>
      <c r="E47" s="11" t="s">
        <v>69</v>
      </c>
      <c r="F47" s="11" t="s">
        <v>70</v>
      </c>
      <c r="G47" s="11" t="s">
        <v>26</v>
      </c>
      <c r="H47" s="11" t="s">
        <v>30</v>
      </c>
      <c r="I47" s="10">
        <v>1</v>
      </c>
      <c r="J47" s="17"/>
      <c r="K47" s="17"/>
    </row>
    <row r="48" ht="121.15" customHeight="1" spans="1:11">
      <c r="A48" s="5">
        <v>36</v>
      </c>
      <c r="B48" s="5" t="s">
        <v>37</v>
      </c>
      <c r="C48" s="10" t="str">
        <f>_xlfn.DISPIMG("ID_0FCD3CD190A740A99DC976E2FA7226C1",1)</f>
        <v>=DISPIMG("ID_0FCD3CD190A740A99DC976E2FA7226C1",1)</v>
      </c>
      <c r="D48" s="11"/>
      <c r="E48" s="11" t="s">
        <v>38</v>
      </c>
      <c r="F48" s="11" t="s">
        <v>28</v>
      </c>
      <c r="G48" s="11" t="s">
        <v>29</v>
      </c>
      <c r="H48" s="11" t="s">
        <v>30</v>
      </c>
      <c r="I48" s="10">
        <v>1</v>
      </c>
      <c r="J48" s="17"/>
      <c r="K48" s="17"/>
    </row>
    <row r="49" ht="121.15" customHeight="1" spans="1:11">
      <c r="A49" s="5">
        <v>37</v>
      </c>
      <c r="B49" s="5" t="s">
        <v>31</v>
      </c>
      <c r="C49" s="10" t="str">
        <f>_xlfn.DISPIMG("ID_5B927E84D76F4815A0C5BA54532F6736",1)</f>
        <v>=DISPIMG("ID_5B927E84D76F4815A0C5BA54532F6736",1)</v>
      </c>
      <c r="D49" s="11"/>
      <c r="E49" s="11" t="s">
        <v>39</v>
      </c>
      <c r="F49" s="11" t="s">
        <v>33</v>
      </c>
      <c r="G49" s="11" t="s">
        <v>34</v>
      </c>
      <c r="H49" s="11" t="s">
        <v>23</v>
      </c>
      <c r="I49" s="10">
        <v>1</v>
      </c>
      <c r="J49" s="17"/>
      <c r="K49" s="17"/>
    </row>
    <row r="50" ht="30" customHeight="1" spans="1:11">
      <c r="A50" s="8" t="s">
        <v>51</v>
      </c>
      <c r="B50" s="9"/>
      <c r="C50" s="9"/>
      <c r="D50" s="9"/>
      <c r="E50" s="9"/>
      <c r="F50" s="9"/>
      <c r="G50" s="9"/>
      <c r="H50" s="9"/>
      <c r="I50" s="9"/>
      <c r="J50" s="9"/>
      <c r="K50" s="16"/>
    </row>
    <row r="51" ht="121.15" customHeight="1" spans="1:11">
      <c r="A51" s="5">
        <v>38</v>
      </c>
      <c r="B51" s="5" t="s">
        <v>20</v>
      </c>
      <c r="C51" s="10" t="str">
        <f>_xlfn.DISPIMG("ID_C74A4869FF9444EBB1A148E4F6B19468",1)</f>
        <v>=DISPIMG("ID_C74A4869FF9444EBB1A148E4F6B19468",1)</v>
      </c>
      <c r="D51" s="11"/>
      <c r="E51" s="11" t="s">
        <v>71</v>
      </c>
      <c r="F51" s="11" t="s">
        <v>33</v>
      </c>
      <c r="G51" s="11" t="s">
        <v>22</v>
      </c>
      <c r="H51" s="11" t="s">
        <v>23</v>
      </c>
      <c r="I51" s="10">
        <v>1</v>
      </c>
      <c r="J51" s="17"/>
      <c r="K51" s="17"/>
    </row>
    <row r="52" ht="121.15" customHeight="1" spans="1:11">
      <c r="A52" s="5">
        <v>39</v>
      </c>
      <c r="B52" s="5" t="s">
        <v>24</v>
      </c>
      <c r="C52" s="10" t="str">
        <f>_xlfn.DISPIMG("ID_87F519A811314E69B73B51ED3E6E1108",1)</f>
        <v>=DISPIMG("ID_87F519A811314E69B73B51ED3E6E1108",1)</v>
      </c>
      <c r="D52" s="11"/>
      <c r="E52" s="11" t="s">
        <v>69</v>
      </c>
      <c r="F52" s="11" t="s">
        <v>70</v>
      </c>
      <c r="G52" s="11" t="s">
        <v>26</v>
      </c>
      <c r="H52" s="11" t="s">
        <v>23</v>
      </c>
      <c r="I52" s="10">
        <v>1</v>
      </c>
      <c r="J52" s="17"/>
      <c r="K52" s="17"/>
    </row>
    <row r="53" ht="121.15" customHeight="1" spans="1:11">
      <c r="A53" s="5">
        <v>40</v>
      </c>
      <c r="B53" s="5" t="s">
        <v>37</v>
      </c>
      <c r="C53" s="10" t="str">
        <f>_xlfn.DISPIMG("ID_6BC26679C6B74714BF54BE17C8476512",1)</f>
        <v>=DISPIMG("ID_6BC26679C6B74714BF54BE17C8476512",1)</v>
      </c>
      <c r="D53" s="11"/>
      <c r="E53" s="11" t="s">
        <v>38</v>
      </c>
      <c r="F53" s="11" t="s">
        <v>28</v>
      </c>
      <c r="G53" s="11" t="s">
        <v>29</v>
      </c>
      <c r="H53" s="11" t="s">
        <v>23</v>
      </c>
      <c r="I53" s="10">
        <v>1</v>
      </c>
      <c r="J53" s="17"/>
      <c r="K53" s="17"/>
    </row>
    <row r="54" ht="121.15" customHeight="1" spans="1:11">
      <c r="A54" s="5">
        <v>41</v>
      </c>
      <c r="B54" s="5" t="s">
        <v>31</v>
      </c>
      <c r="C54" s="10" t="str">
        <f>_xlfn.DISPIMG("ID_CCBC1AED292243B7AB9D6DDCC863411D",1)</f>
        <v>=DISPIMG("ID_CCBC1AED292243B7AB9D6DDCC863411D",1)</v>
      </c>
      <c r="D54" s="11"/>
      <c r="E54" s="11" t="s">
        <v>72</v>
      </c>
      <c r="F54" s="11" t="s">
        <v>33</v>
      </c>
      <c r="G54" s="11" t="s">
        <v>34</v>
      </c>
      <c r="H54" s="11" t="s">
        <v>23</v>
      </c>
      <c r="I54" s="10">
        <v>1</v>
      </c>
      <c r="J54" s="17"/>
      <c r="K54" s="17"/>
    </row>
    <row r="55" ht="30" customHeight="1" spans="1:11">
      <c r="A55" s="8" t="s">
        <v>133</v>
      </c>
      <c r="B55" s="9"/>
      <c r="C55" s="9"/>
      <c r="D55" s="9"/>
      <c r="E55" s="9"/>
      <c r="F55" s="9"/>
      <c r="G55" s="9"/>
      <c r="H55" s="9"/>
      <c r="I55" s="9"/>
      <c r="J55" s="9"/>
      <c r="K55" s="16"/>
    </row>
    <row r="56" ht="121.15" customHeight="1" spans="1:11">
      <c r="A56" s="5">
        <v>42</v>
      </c>
      <c r="B56" s="5" t="s">
        <v>74</v>
      </c>
      <c r="C56" s="10" t="str">
        <f>_xlfn.DISPIMG("ID_AC90702FE37340E988FBB050B3E9955E",1)</f>
        <v>=DISPIMG("ID_AC90702FE37340E988FBB050B3E9955E",1)</v>
      </c>
      <c r="D56" s="11"/>
      <c r="E56" s="11"/>
      <c r="F56" s="11" t="s">
        <v>33</v>
      </c>
      <c r="G56" s="11" t="s">
        <v>43</v>
      </c>
      <c r="H56" s="11" t="s">
        <v>30</v>
      </c>
      <c r="I56" s="10">
        <v>3</v>
      </c>
      <c r="J56" s="17"/>
      <c r="K56" s="17"/>
    </row>
    <row r="57" ht="121.15" customHeight="1" spans="1:11">
      <c r="A57" s="5">
        <v>43</v>
      </c>
      <c r="B57" s="5" t="s">
        <v>44</v>
      </c>
      <c r="C57" s="10" t="str">
        <f>_xlfn.DISPIMG("ID_647EFCAF960941B7A6961E4691092E73",1)</f>
        <v>=DISPIMG("ID_647EFCAF960941B7A6961E4691092E73",1)</v>
      </c>
      <c r="D57" s="11"/>
      <c r="E57" s="11" t="s">
        <v>75</v>
      </c>
      <c r="F57" s="11" t="s">
        <v>70</v>
      </c>
      <c r="G57" s="11" t="s">
        <v>48</v>
      </c>
      <c r="H57" s="11" t="s">
        <v>23</v>
      </c>
      <c r="I57" s="10">
        <v>18</v>
      </c>
      <c r="J57" s="17"/>
      <c r="K57" s="17"/>
    </row>
    <row r="58" ht="121.15" customHeight="1" spans="1:11">
      <c r="A58" s="5">
        <v>44</v>
      </c>
      <c r="B58" s="5" t="s">
        <v>49</v>
      </c>
      <c r="C58" s="10" t="str">
        <f>_xlfn.DISPIMG("ID_1185695CE8F1422D86639472C1B214C4",1)</f>
        <v>=DISPIMG("ID_1185695CE8F1422D86639472C1B214C4",1)</v>
      </c>
      <c r="D58" s="11"/>
      <c r="E58" s="11" t="s">
        <v>38</v>
      </c>
      <c r="F58" s="11" t="s">
        <v>33</v>
      </c>
      <c r="G58" s="11" t="s">
        <v>50</v>
      </c>
      <c r="H58" s="11" t="s">
        <v>23</v>
      </c>
      <c r="I58" s="10">
        <v>1</v>
      </c>
      <c r="J58" s="17"/>
      <c r="K58" s="17"/>
    </row>
    <row r="59" ht="30" customHeight="1" spans="1:11">
      <c r="A59" s="8" t="s">
        <v>51</v>
      </c>
      <c r="B59" s="9"/>
      <c r="C59" s="9"/>
      <c r="D59" s="9"/>
      <c r="E59" s="9"/>
      <c r="F59" s="9"/>
      <c r="G59" s="9"/>
      <c r="H59" s="9"/>
      <c r="I59" s="9"/>
      <c r="J59" s="9"/>
      <c r="K59" s="16"/>
    </row>
    <row r="60" ht="121.15" customHeight="1" spans="1:11">
      <c r="A60" s="5">
        <v>45</v>
      </c>
      <c r="B60" s="5" t="s">
        <v>20</v>
      </c>
      <c r="C60" s="10" t="str">
        <f>_xlfn.DISPIMG("ID_D211426A078F4F2D982D0CA5A49A6977",1)</f>
        <v>=DISPIMG("ID_D211426A078F4F2D982D0CA5A49A6977",1)</v>
      </c>
      <c r="D60" s="11"/>
      <c r="E60" s="11" t="s">
        <v>38</v>
      </c>
      <c r="F60" s="11" t="s">
        <v>33</v>
      </c>
      <c r="G60" s="11" t="s">
        <v>22</v>
      </c>
      <c r="H60" s="11" t="s">
        <v>23</v>
      </c>
      <c r="I60" s="10">
        <v>2</v>
      </c>
      <c r="J60" s="17"/>
      <c r="K60" s="17"/>
    </row>
    <row r="61" ht="121.15" customHeight="1" spans="1:11">
      <c r="A61" s="5">
        <v>46</v>
      </c>
      <c r="B61" s="5" t="s">
        <v>24</v>
      </c>
      <c r="C61" s="10" t="str">
        <f>_xlfn.DISPIMG("ID_6248A8FD9246401EB3AB1920A5759515",1)</f>
        <v>=DISPIMG("ID_6248A8FD9246401EB3AB1920A5759515",1)</v>
      </c>
      <c r="D61" s="11"/>
      <c r="E61" s="11" t="s">
        <v>75</v>
      </c>
      <c r="F61" s="11" t="s">
        <v>70</v>
      </c>
      <c r="G61" s="11" t="s">
        <v>26</v>
      </c>
      <c r="H61" s="11" t="s">
        <v>23</v>
      </c>
      <c r="I61" s="10">
        <v>2</v>
      </c>
      <c r="J61" s="17"/>
      <c r="K61" s="17"/>
    </row>
    <row r="62" ht="30" customHeight="1" spans="1:11">
      <c r="A62" s="8" t="s">
        <v>134</v>
      </c>
      <c r="B62" s="9"/>
      <c r="C62" s="9"/>
      <c r="D62" s="9"/>
      <c r="E62" s="9"/>
      <c r="F62" s="9"/>
      <c r="G62" s="9"/>
      <c r="H62" s="9"/>
      <c r="I62" s="9"/>
      <c r="J62" s="9"/>
      <c r="K62" s="16"/>
    </row>
    <row r="63" ht="121.15" customHeight="1" spans="1:11">
      <c r="A63" s="5">
        <v>47</v>
      </c>
      <c r="B63" s="5" t="s">
        <v>74</v>
      </c>
      <c r="C63" s="10" t="str">
        <f>_xlfn.DISPIMG("ID_F31CFE39C87642279BF0AAFCB6C1CFC2",1)</f>
        <v>=DISPIMG("ID_F31CFE39C87642279BF0AAFCB6C1CFC2",1)</v>
      </c>
      <c r="D63" s="11"/>
      <c r="E63" s="11" t="s">
        <v>38</v>
      </c>
      <c r="F63" s="11" t="s">
        <v>33</v>
      </c>
      <c r="G63" s="11" t="s">
        <v>43</v>
      </c>
      <c r="H63" s="11" t="s">
        <v>30</v>
      </c>
      <c r="I63" s="10">
        <v>7</v>
      </c>
      <c r="J63" s="17"/>
      <c r="K63" s="17"/>
    </row>
    <row r="64" ht="121.15" customHeight="1" spans="1:11">
      <c r="A64" s="5">
        <v>48</v>
      </c>
      <c r="B64" s="5" t="s">
        <v>24</v>
      </c>
      <c r="C64" s="10" t="str">
        <f>_xlfn.DISPIMG("ID_E1EC7B95648C4D7BB900DF15654D45B3",1)</f>
        <v>=DISPIMG("ID_E1EC7B95648C4D7BB900DF15654D45B3",1)</v>
      </c>
      <c r="D64" s="11"/>
      <c r="E64" s="11" t="s">
        <v>75</v>
      </c>
      <c r="F64" s="11" t="s">
        <v>70</v>
      </c>
      <c r="G64" s="11" t="s">
        <v>48</v>
      </c>
      <c r="H64" s="11" t="s">
        <v>23</v>
      </c>
      <c r="I64" s="10">
        <v>42</v>
      </c>
      <c r="J64" s="17"/>
      <c r="K64" s="17"/>
    </row>
    <row r="65" ht="30" customHeight="1" spans="1:11">
      <c r="A65" s="8" t="s">
        <v>77</v>
      </c>
      <c r="B65" s="9"/>
      <c r="C65" s="9"/>
      <c r="D65" s="9"/>
      <c r="E65" s="9"/>
      <c r="F65" s="9"/>
      <c r="G65" s="9"/>
      <c r="H65" s="9"/>
      <c r="I65" s="9"/>
      <c r="J65" s="9"/>
      <c r="K65" s="16"/>
    </row>
    <row r="66" ht="121.15" customHeight="1" spans="1:11">
      <c r="A66" s="5">
        <v>49</v>
      </c>
      <c r="B66" s="5" t="s">
        <v>20</v>
      </c>
      <c r="C66" s="10" t="str">
        <f>_xlfn.DISPIMG("ID_2754E33A303947C7A2C8E07A3EA1CEA1",1)</f>
        <v>=DISPIMG("ID_2754E33A303947C7A2C8E07A3EA1CEA1",1)</v>
      </c>
      <c r="D66" s="11"/>
      <c r="E66" s="11" t="s">
        <v>38</v>
      </c>
      <c r="F66" s="11" t="s">
        <v>33</v>
      </c>
      <c r="G66" s="11" t="s">
        <v>22</v>
      </c>
      <c r="H66" s="11" t="s">
        <v>30</v>
      </c>
      <c r="I66" s="10">
        <v>1</v>
      </c>
      <c r="J66" s="17"/>
      <c r="K66" s="17"/>
    </row>
    <row r="67" ht="121.15" customHeight="1" spans="1:11">
      <c r="A67" s="5">
        <v>50</v>
      </c>
      <c r="B67" s="5" t="s">
        <v>24</v>
      </c>
      <c r="C67" s="10" t="str">
        <f>_xlfn.DISPIMG("ID_449D0773E2D1474FA0B3725198121059",1)</f>
        <v>=DISPIMG("ID_449D0773E2D1474FA0B3725198121059",1)</v>
      </c>
      <c r="D67" s="11"/>
      <c r="E67" s="11" t="s">
        <v>69</v>
      </c>
      <c r="F67" s="11" t="s">
        <v>70</v>
      </c>
      <c r="G67" s="11" t="s">
        <v>26</v>
      </c>
      <c r="H67" s="11" t="s">
        <v>30</v>
      </c>
      <c r="I67" s="10">
        <v>1</v>
      </c>
      <c r="J67" s="17"/>
      <c r="K67" s="17"/>
    </row>
    <row r="68" ht="121.15" customHeight="1" spans="1:11">
      <c r="A68" s="5">
        <v>51</v>
      </c>
      <c r="B68" s="5" t="s">
        <v>37</v>
      </c>
      <c r="C68" s="10" t="str">
        <f>_xlfn.DISPIMG("ID_CDE63ABFA90845AAA8F52015644410D9",1)</f>
        <v>=DISPIMG("ID_CDE63ABFA90845AAA8F52015644410D9",1)</v>
      </c>
      <c r="D68" s="11"/>
      <c r="E68" s="11" t="s">
        <v>38</v>
      </c>
      <c r="F68" s="11" t="s">
        <v>28</v>
      </c>
      <c r="G68" s="11" t="s">
        <v>29</v>
      </c>
      <c r="H68" s="11" t="s">
        <v>30</v>
      </c>
      <c r="I68" s="10">
        <v>1</v>
      </c>
      <c r="J68" s="17"/>
      <c r="K68" s="17"/>
    </row>
    <row r="69" ht="121.15" customHeight="1" spans="1:11">
      <c r="A69" s="5">
        <v>52</v>
      </c>
      <c r="B69" s="5" t="s">
        <v>31</v>
      </c>
      <c r="C69" s="10" t="str">
        <f>_xlfn.DISPIMG("ID_96875D3BBB2F41CDB1C81DDAC6D4D60D",1)</f>
        <v>=DISPIMG("ID_96875D3BBB2F41CDB1C81DDAC6D4D60D",1)</v>
      </c>
      <c r="D69" s="11"/>
      <c r="E69" s="11" t="s">
        <v>39</v>
      </c>
      <c r="F69" s="11" t="s">
        <v>33</v>
      </c>
      <c r="G69" s="11" t="s">
        <v>34</v>
      </c>
      <c r="H69" s="11" t="s">
        <v>23</v>
      </c>
      <c r="I69" s="10">
        <v>1</v>
      </c>
      <c r="J69" s="17"/>
      <c r="K69" s="17"/>
    </row>
    <row r="70" ht="42" customHeight="1" spans="1:11">
      <c r="A70" s="12" t="s">
        <v>135</v>
      </c>
      <c r="B70" s="13"/>
      <c r="C70" s="13"/>
      <c r="D70" s="13"/>
      <c r="E70" s="13"/>
      <c r="F70" s="13"/>
      <c r="G70" s="13"/>
      <c r="H70" s="13"/>
      <c r="I70" s="13"/>
      <c r="J70" s="18"/>
      <c r="K70" s="5"/>
    </row>
  </sheetData>
  <mergeCells count="17">
    <mergeCell ref="A1:K1"/>
    <mergeCell ref="A3:K3"/>
    <mergeCell ref="A9:K9"/>
    <mergeCell ref="A16:K16"/>
    <mergeCell ref="A21:K21"/>
    <mergeCell ref="A28:K28"/>
    <mergeCell ref="A31:K31"/>
    <mergeCell ref="A34:K34"/>
    <mergeCell ref="A39:K39"/>
    <mergeCell ref="A42:K42"/>
    <mergeCell ref="A45:K45"/>
    <mergeCell ref="A50:K50"/>
    <mergeCell ref="A55:K55"/>
    <mergeCell ref="A59:K59"/>
    <mergeCell ref="A62:K62"/>
    <mergeCell ref="A65:K65"/>
    <mergeCell ref="A70:J70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四楼</vt:lpstr>
      <vt:lpstr>五楼</vt:lpstr>
      <vt:lpstr>六楼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木槿</cp:lastModifiedBy>
  <dcterms:created xsi:type="dcterms:W3CDTF">2018-09-20T08:40:00Z</dcterms:created>
  <cp:lastPrinted>2019-08-19T03:19:00Z</cp:lastPrinted>
  <dcterms:modified xsi:type="dcterms:W3CDTF">2022-08-17T03:06:54Z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6889A8AAD75C413E8EBD9BD7D5633EA1</vt:lpwstr>
  </property>
</Properties>
</file>